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20" yWindow="408" windowWidth="23256" windowHeight="12300"/>
  </bookViews>
  <sheets>
    <sheet name="медии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calcPr calcId="145621"/>
</workbook>
</file>

<file path=xl/calcChain.xml><?xml version="1.0" encoding="utf-8"?>
<calcChain xmlns="http://schemas.openxmlformats.org/spreadsheetml/2006/main">
  <c r="DM26" i="1" l="1"/>
  <c r="DK26" i="1"/>
  <c r="DI26" i="1"/>
  <c r="DL26" i="1" s="1"/>
  <c r="DH26" i="1"/>
  <c r="DG26" i="1"/>
  <c r="DC26" i="1"/>
  <c r="DA26" i="1"/>
  <c r="CP26" i="1"/>
  <c r="CO26" i="1"/>
  <c r="CQ26" i="1" s="1"/>
  <c r="DB26" i="1" s="1"/>
  <c r="CN26" i="1"/>
  <c r="CM26" i="1"/>
  <c r="DL25" i="1"/>
  <c r="DK25" i="1"/>
  <c r="DM25" i="1" s="1"/>
  <c r="DJ25" i="1"/>
  <c r="DI25" i="1"/>
  <c r="DH25" i="1"/>
  <c r="DG25" i="1"/>
  <c r="DC25" i="1"/>
  <c r="DA25" i="1"/>
  <c r="CQ25" i="1"/>
  <c r="DB25" i="1" s="1"/>
  <c r="CP25" i="1"/>
  <c r="CO25" i="1"/>
  <c r="CN25" i="1"/>
  <c r="CM25" i="1"/>
  <c r="DL24" i="1"/>
  <c r="DK24" i="1"/>
  <c r="DM24" i="1" s="1"/>
  <c r="DJ24" i="1"/>
  <c r="DI24" i="1"/>
  <c r="DH24" i="1"/>
  <c r="DG24" i="1"/>
  <c r="DC24" i="1"/>
  <c r="DA24" i="1"/>
  <c r="CQ24" i="1"/>
  <c r="DB24" i="1" s="1"/>
  <c r="CP24" i="1"/>
  <c r="CO24" i="1"/>
  <c r="CN24" i="1"/>
  <c r="CM24" i="1"/>
  <c r="DM23" i="1"/>
  <c r="DK23" i="1"/>
  <c r="DJ23" i="1"/>
  <c r="DI23" i="1"/>
  <c r="DL23" i="1" s="1"/>
  <c r="DH23" i="1"/>
  <c r="DG23" i="1"/>
  <c r="DC23" i="1"/>
  <c r="DA23" i="1"/>
  <c r="CP23" i="1"/>
  <c r="CO23" i="1"/>
  <c r="CQ23" i="1" s="1"/>
  <c r="DB23" i="1" s="1"/>
  <c r="CN23" i="1"/>
  <c r="CM23" i="1"/>
  <c r="CG23" i="1"/>
  <c r="BU23" i="1"/>
  <c r="DK20" i="1"/>
  <c r="DM20" i="1" s="1"/>
  <c r="DI20" i="1"/>
  <c r="DL20" i="1" s="1"/>
  <c r="DF20" i="1"/>
  <c r="DH20" i="1" s="1"/>
  <c r="DD20" i="1"/>
  <c r="DG20" i="1" s="1"/>
  <c r="DC20" i="1"/>
  <c r="DA20" i="1"/>
  <c r="CQ20" i="1"/>
  <c r="DB20" i="1" s="1"/>
  <c r="CP20" i="1"/>
  <c r="CO20" i="1"/>
  <c r="CN20" i="1"/>
  <c r="CM20" i="1"/>
  <c r="DH19" i="1"/>
  <c r="DG19" i="1"/>
  <c r="DF19" i="1"/>
  <c r="DM19" i="1" s="1"/>
  <c r="DD19" i="1"/>
  <c r="DL19" i="1" s="1"/>
  <c r="DC19" i="1"/>
  <c r="CQ19" i="1"/>
  <c r="CO19" i="1"/>
  <c r="CN19" i="1"/>
  <c r="CM19" i="1"/>
  <c r="DM18" i="1"/>
  <c r="DK18" i="1"/>
  <c r="DI18" i="1"/>
  <c r="DL18" i="1" s="1"/>
  <c r="DH18" i="1"/>
  <c r="DF18" i="1"/>
  <c r="DD18" i="1"/>
  <c r="DG18" i="1" s="1"/>
  <c r="DC18" i="1"/>
  <c r="DA18" i="1"/>
  <c r="CQ18" i="1"/>
  <c r="DB18" i="1" s="1"/>
  <c r="CP18" i="1"/>
  <c r="CO18" i="1"/>
  <c r="CN18" i="1"/>
  <c r="CM18" i="1"/>
  <c r="DM17" i="1"/>
  <c r="DK17" i="1"/>
  <c r="DI17" i="1"/>
  <c r="DL17" i="1" s="1"/>
  <c r="DH17" i="1"/>
  <c r="DF17" i="1"/>
  <c r="DD17" i="1"/>
  <c r="DG17" i="1" s="1"/>
  <c r="DC17" i="1"/>
  <c r="DA17" i="1"/>
  <c r="CQ17" i="1"/>
  <c r="DB17" i="1" s="1"/>
  <c r="CP17" i="1"/>
  <c r="CO17" i="1"/>
  <c r="CN17" i="1"/>
  <c r="CM17" i="1"/>
  <c r="DM16" i="1"/>
  <c r="DK16" i="1"/>
  <c r="DI16" i="1"/>
  <c r="DL16" i="1" s="1"/>
  <c r="DH16" i="1"/>
  <c r="DF16" i="1"/>
  <c r="DD16" i="1"/>
  <c r="DG16" i="1" s="1"/>
  <c r="DC16" i="1"/>
  <c r="DA16" i="1"/>
  <c r="CQ16" i="1"/>
  <c r="DB16" i="1" s="1"/>
  <c r="CP16" i="1"/>
  <c r="CO16" i="1"/>
  <c r="CN16" i="1"/>
  <c r="CM16" i="1"/>
  <c r="DM15" i="1"/>
  <c r="DK15" i="1"/>
  <c r="DI15" i="1"/>
  <c r="DL15" i="1" s="1"/>
  <c r="DH15" i="1"/>
  <c r="DF15" i="1"/>
  <c r="DD15" i="1"/>
  <c r="DG15" i="1" s="1"/>
  <c r="DC15" i="1"/>
  <c r="DA15" i="1"/>
  <c r="CQ15" i="1"/>
  <c r="DB15" i="1" s="1"/>
  <c r="CP15" i="1"/>
  <c r="CX6" i="1" s="1"/>
  <c r="CO15" i="1"/>
  <c r="CN15" i="1"/>
  <c r="CM15" i="1"/>
  <c r="DM14" i="1"/>
  <c r="DK14" i="1"/>
  <c r="DJ14" i="1"/>
  <c r="DI14" i="1"/>
  <c r="DL14" i="1" s="1"/>
  <c r="DG14" i="1"/>
  <c r="DF14" i="1"/>
  <c r="DH14" i="1" s="1"/>
  <c r="DE14" i="1"/>
  <c r="DD14" i="1"/>
  <c r="DC14" i="1"/>
  <c r="DA14" i="1"/>
  <c r="DB9" i="1" s="1"/>
  <c r="CP14" i="1"/>
  <c r="CO14" i="1"/>
  <c r="CQ14" i="1" s="1"/>
  <c r="DB14" i="1" s="1"/>
  <c r="CN14" i="1"/>
  <c r="CM14" i="1"/>
  <c r="DL13" i="1"/>
  <c r="DK13" i="1"/>
  <c r="DM13" i="1" s="1"/>
  <c r="DI13" i="1"/>
  <c r="DG13" i="1"/>
  <c r="DF13" i="1"/>
  <c r="DH13" i="1" s="1"/>
  <c r="DD13" i="1"/>
  <c r="DC13" i="1"/>
  <c r="DA13" i="1"/>
  <c r="CP13" i="1"/>
  <c r="CO13" i="1"/>
  <c r="CQ13" i="1" s="1"/>
  <c r="DB13" i="1" s="1"/>
  <c r="CN13" i="1"/>
  <c r="CM13" i="1"/>
  <c r="DL12" i="1"/>
  <c r="DK12" i="1"/>
  <c r="DM12" i="1" s="1"/>
  <c r="DI12" i="1"/>
  <c r="DG12" i="1"/>
  <c r="DF12" i="1"/>
  <c r="DH12" i="1" s="1"/>
  <c r="DD12" i="1"/>
  <c r="DC12" i="1"/>
  <c r="DA12" i="1"/>
  <c r="DA8" i="1" s="1"/>
  <c r="CP12" i="1"/>
  <c r="CO12" i="1"/>
  <c r="CQ12" i="1" s="1"/>
  <c r="DB12" i="1" s="1"/>
  <c r="CN12" i="1"/>
  <c r="CM12" i="1"/>
  <c r="BF12" i="1"/>
  <c r="BD12" i="1"/>
  <c r="BC12" i="1"/>
  <c r="DM11" i="1"/>
  <c r="DL11" i="1"/>
  <c r="CW6" i="1"/>
  <c r="CN6" i="1"/>
  <c r="CM6" i="1"/>
  <c r="CM11" i="1" s="1"/>
  <c r="CD6" i="1"/>
  <c r="BV6" i="1"/>
  <c r="BU6" i="1"/>
  <c r="CR5" i="1"/>
  <c r="BS5" i="1"/>
  <c r="BR5" i="1"/>
  <c r="BM5" i="1"/>
  <c r="BJ5" i="1"/>
  <c r="BI5" i="1"/>
  <c r="BG5" i="1"/>
  <c r="BO5" i="1" s="1"/>
  <c r="BE5" i="1"/>
  <c r="AX5" i="1"/>
  <c r="BU4" i="1"/>
  <c r="BP4" i="1"/>
  <c r="BH4" i="1"/>
  <c r="DM3" i="1"/>
  <c r="DL3" i="1"/>
  <c r="DH3" i="1"/>
  <c r="DA9" i="1" l="1"/>
  <c r="DB8" i="1" s="1"/>
  <c r="CE6" i="1"/>
  <c r="CN11" i="1" s="1"/>
  <c r="DB10" i="1" l="1"/>
</calcChain>
</file>

<file path=xl/comments1.xml><?xml version="1.0" encoding="utf-8"?>
<comments xmlns="http://schemas.openxmlformats.org/spreadsheetml/2006/main">
  <authors>
    <author>Ivailo Alexandrov</author>
  </authors>
  <commentList>
    <comment ref="AN5" authorId="0">
      <text>
        <r>
          <rPr>
            <sz val="9"/>
            <color indexed="81"/>
            <rFont val="Tahoma"/>
            <family val="2"/>
            <charset val="204"/>
          </rPr>
          <t xml:space="preserve">Прогнозна цена от 1.04.2016 г.
</t>
        </r>
      </text>
    </comment>
    <comment ref="AU5" authorId="0">
      <text>
        <r>
          <rPr>
            <sz val="9"/>
            <color indexed="81"/>
            <rFont val="Tahoma"/>
            <family val="2"/>
            <charset val="204"/>
          </rPr>
          <t xml:space="preserve">В сила от 1.01.2016 г.
</t>
        </r>
      </text>
    </comment>
    <comment ref="BJ5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1.06.2015</t>
        </r>
      </text>
    </comment>
    <comment ref="BS5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1.06.2015</t>
        </r>
      </text>
    </comment>
    <comment ref="Y12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603,56</t>
        </r>
      </text>
    </comment>
    <comment ref="Y13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603,14</t>
        </r>
      </text>
    </comment>
    <comment ref="Y14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603,14</t>
        </r>
      </text>
    </comment>
    <comment ref="BN14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Y15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603,14
</t>
        </r>
      </text>
    </comment>
    <comment ref="BN15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Y16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523,72</t>
        </r>
      </text>
    </comment>
    <comment ref="Y17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603,14</t>
        </r>
      </text>
    </comment>
    <comment ref="BN17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BN18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Y20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603,14</t>
        </r>
      </text>
    </comment>
    <comment ref="BN23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BN24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BN25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  <comment ref="BN26" authorId="0">
      <text>
        <r>
          <rPr>
            <b/>
            <sz val="9"/>
            <color indexed="81"/>
            <rFont val="Tahoma"/>
            <family val="2"/>
            <charset val="204"/>
          </rPr>
          <t>Ivailo Alexandrov:</t>
        </r>
        <r>
          <rPr>
            <sz val="9"/>
            <color indexed="81"/>
            <rFont val="Tahoma"/>
            <family val="2"/>
            <charset val="204"/>
          </rPr>
          <t xml:space="preserve">
ок</t>
        </r>
      </text>
    </comment>
  </commentList>
</comments>
</file>

<file path=xl/sharedStrings.xml><?xml version="1.0" encoding="utf-8"?>
<sst xmlns="http://schemas.openxmlformats.org/spreadsheetml/2006/main" count="276" uniqueCount="64">
  <si>
    <t xml:space="preserve">Цени на дружествата от сектор "Топлоенергетика" </t>
  </si>
  <si>
    <t>№</t>
  </si>
  <si>
    <t>Д Р У Ж Е С Т В О</t>
  </si>
  <si>
    <t>CO2</t>
  </si>
  <si>
    <t>въглища</t>
  </si>
  <si>
    <t>IV</t>
  </si>
  <si>
    <t>I</t>
  </si>
  <si>
    <t>II</t>
  </si>
  <si>
    <t>ЗАЯВЛЕНИЯ</t>
  </si>
  <si>
    <t>=</t>
  </si>
  <si>
    <t>+</t>
  </si>
  <si>
    <t>Цени от 1.04.2017 г.</t>
  </si>
  <si>
    <t>Цени от 1.07.2017 г.</t>
  </si>
  <si>
    <t>Цени от 1.07.2018 г. - ЗАЯВЛЕНИЯ</t>
  </si>
  <si>
    <t>Цени от 1.10.2018 г.</t>
  </si>
  <si>
    <t xml:space="preserve">Цени от 1.10.2018 г. </t>
  </si>
  <si>
    <t xml:space="preserve">Цени от 1.07.2019 г. </t>
  </si>
  <si>
    <t xml:space="preserve">Цени от 1.04.2020 г. </t>
  </si>
  <si>
    <t>За НЕК / ЕРП</t>
  </si>
  <si>
    <t>Съществуващи цени от 01.04.2014 г.</t>
  </si>
  <si>
    <t>Цени от 01.07.2014 г.</t>
  </si>
  <si>
    <t>Действащи цени 01.04.2015 г.</t>
  </si>
  <si>
    <t>Предложения от 1.07.2015 г.</t>
  </si>
  <si>
    <t>ЦЕНИ от 1.10.2015 г.</t>
  </si>
  <si>
    <t>ЦЕНИ от 1.04.2016 г.</t>
  </si>
  <si>
    <t>ЦЕНИ от 1.07.2016 г.</t>
  </si>
  <si>
    <t>ЦЕНИ от 1.04.2017 г.</t>
  </si>
  <si>
    <t>Добавка по чл. 33 от ЗЕ</t>
  </si>
  <si>
    <t xml:space="preserve">Индивидуална цена на електрическа eнергия 
</t>
  </si>
  <si>
    <t xml:space="preserve">Преференциална цена на електрическа eнергия 
</t>
  </si>
  <si>
    <t>Цени на топлинна енергия</t>
  </si>
  <si>
    <t>ЦЕНИ от 1.07.2017 г.</t>
  </si>
  <si>
    <t>Промяна на преференциалната цена</t>
  </si>
  <si>
    <t xml:space="preserve">Промяна на цената на топлинната енергия с гореща вода </t>
  </si>
  <si>
    <t xml:space="preserve">Индивидуална цена на електрическа eнергия от комбинирано производство
</t>
  </si>
  <si>
    <t xml:space="preserve">Преференциална цена на електрическа eнергия от комбинирано производство
</t>
  </si>
  <si>
    <t>Количество ВЕКП</t>
  </si>
  <si>
    <t>Разходи за ВЕКП</t>
  </si>
  <si>
    <t>Промяна на преференциалната цена на електрическата енергия</t>
  </si>
  <si>
    <t>Промяна на цената на топлинната енергия с гореща вода</t>
  </si>
  <si>
    <t>Промяна на цената на топлинната енергия с гореща вода спрямо действащите цени</t>
  </si>
  <si>
    <t>Промяна на цената на топлинната енергия с гореща вода 2015/2014</t>
  </si>
  <si>
    <t>Количество ТЕ ГВ</t>
  </si>
  <si>
    <t>водна пара</t>
  </si>
  <si>
    <t>гореща вода</t>
  </si>
  <si>
    <t>лв./МВтч</t>
  </si>
  <si>
    <t>МВтч</t>
  </si>
  <si>
    <t>хил.лв.</t>
  </si>
  <si>
    <t>%</t>
  </si>
  <si>
    <t>"Топлофикация София" EАД</t>
  </si>
  <si>
    <t>"ЕВН България Топлофикация" ЕАД</t>
  </si>
  <si>
    <t>"Топлофикация Плевен" ЕАД</t>
  </si>
  <si>
    <t>"Топлофикация Бургас" ЕАД</t>
  </si>
  <si>
    <t>"Веолия Енерджи Варна" ЕАД</t>
  </si>
  <si>
    <t>"Топлофикация Враца" ЕАД</t>
  </si>
  <si>
    <t>"Топлофикация ВТ" АД</t>
  </si>
  <si>
    <t>"Топлофикация Казанлък" АД</t>
  </si>
  <si>
    <t>няма подадено заявление за цени</t>
  </si>
  <si>
    <t>"Топлофикация Разград" ЕАД</t>
  </si>
  <si>
    <t>"Топлофикация Русе" АД</t>
  </si>
  <si>
    <t>"Топлофикация Перник" ЕАД</t>
  </si>
  <si>
    <t>"Топлофикация Сливен" ЕАД</t>
  </si>
  <si>
    <t>"Топлофикация Габрово" ЕАД</t>
  </si>
  <si>
    <t>1. Посочените цени на природния газ са без пренос и достъп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</si>
</sst>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0.000"/>
    <numFmt numFmtId="166" formatCode="0.0000%"/>
  </numFmts>
  <fonts count="79" x14ac:knownFonts="1">
    <font>
      <sz val="10"/>
      <name val="Times New Roman"/>
      <charset val="204"/>
    </font>
    <font>
      <sz val="10"/>
      <name val="Times New Roman"/>
      <charset val="204"/>
    </font>
    <font>
      <sz val="9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C00000"/>
      <name val="Arial"/>
      <family val="2"/>
      <charset val="204"/>
    </font>
    <font>
      <sz val="8"/>
      <color rgb="FFFF0000"/>
      <name val="Arial"/>
      <family val="2"/>
      <charset val="204"/>
    </font>
    <font>
      <sz val="10"/>
      <color rgb="FF0070C0"/>
      <name val="Arial"/>
      <family val="2"/>
      <charset val="204"/>
    </font>
    <font>
      <b/>
      <sz val="10"/>
      <color rgb="FF0070C0"/>
      <name val="Arial"/>
      <family val="2"/>
      <charset val="204"/>
    </font>
    <font>
      <sz val="10"/>
      <color rgb="FFC00000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8"/>
      <color rgb="FF0070C0"/>
      <name val="Arial"/>
      <family val="2"/>
      <charset val="204"/>
    </font>
    <font>
      <sz val="8"/>
      <color rgb="FF002060"/>
      <name val="Arial"/>
      <family val="2"/>
      <charset val="204"/>
    </font>
    <font>
      <b/>
      <sz val="10"/>
      <name val="Arial"/>
      <family val="2"/>
      <charset val="204"/>
    </font>
    <font>
      <sz val="9"/>
      <color rgb="FF0070C0"/>
      <name val="Arial"/>
      <family val="2"/>
      <charset val="204"/>
    </font>
    <font>
      <b/>
      <sz val="10"/>
      <color rgb="FFC00000"/>
      <name val="Arial"/>
      <family val="2"/>
      <charset val="204"/>
    </font>
    <font>
      <sz val="7"/>
      <name val="Arial"/>
      <family val="2"/>
      <charset val="204"/>
    </font>
    <font>
      <b/>
      <sz val="16"/>
      <name val="Arial"/>
      <family val="2"/>
      <charset val="204"/>
    </font>
    <font>
      <b/>
      <sz val="7"/>
      <name val="Arial"/>
      <family val="2"/>
      <charset val="204"/>
    </font>
    <font>
      <b/>
      <i/>
      <u/>
      <sz val="7"/>
      <color rgb="FF002060"/>
      <name val="Arial"/>
      <family val="2"/>
      <charset val="204"/>
    </font>
    <font>
      <b/>
      <sz val="8"/>
      <color rgb="FF002060"/>
      <name val="Arial"/>
      <family val="2"/>
      <charset val="204"/>
    </font>
    <font>
      <b/>
      <sz val="8"/>
      <color rgb="FF0070C0"/>
      <name val="Arial"/>
      <family val="2"/>
      <charset val="204"/>
    </font>
    <font>
      <b/>
      <sz val="8"/>
      <color rgb="FFFF0000"/>
      <name val="Arial"/>
      <family val="2"/>
      <charset val="204"/>
    </font>
    <font>
      <b/>
      <sz val="9"/>
      <name val="Arial"/>
      <family val="2"/>
      <charset val="204"/>
    </font>
    <font>
      <b/>
      <sz val="9"/>
      <color rgb="FF0070C0"/>
      <name val="Arial"/>
      <family val="2"/>
      <charset val="204"/>
    </font>
    <font>
      <b/>
      <sz val="6"/>
      <name val="Arial"/>
      <family val="2"/>
      <charset val="204"/>
    </font>
    <font>
      <b/>
      <sz val="8"/>
      <color rgb="FFC00000"/>
      <name val="Arial"/>
      <family val="2"/>
      <charset val="204"/>
    </font>
    <font>
      <b/>
      <sz val="10"/>
      <color rgb="FF002060"/>
      <name val="Arial"/>
      <family val="2"/>
      <charset val="204"/>
    </font>
    <font>
      <b/>
      <sz val="7"/>
      <color rgb="FF0070C0"/>
      <name val="Arial"/>
      <family val="2"/>
      <charset val="204"/>
    </font>
    <font>
      <b/>
      <i/>
      <u/>
      <sz val="10"/>
      <color rgb="FF0070C0"/>
      <name val="Arial"/>
      <family val="2"/>
      <charset val="204"/>
    </font>
    <font>
      <b/>
      <sz val="12"/>
      <name val="Arial"/>
      <family val="2"/>
      <charset val="204"/>
    </font>
    <font>
      <sz val="7"/>
      <color rgb="FF0070C0"/>
      <name val="Arial"/>
      <family val="2"/>
      <charset val="204"/>
    </font>
    <font>
      <b/>
      <sz val="6"/>
      <color rgb="FF0070C0"/>
      <name val="Arial"/>
      <family val="2"/>
      <charset val="204"/>
    </font>
    <font>
      <b/>
      <sz val="9"/>
      <color rgb="FFFF0000"/>
      <name val="Arial"/>
      <family val="2"/>
      <charset val="204"/>
    </font>
    <font>
      <b/>
      <i/>
      <u/>
      <sz val="8"/>
      <color rgb="FF002060"/>
      <name val="Arial"/>
      <family val="2"/>
      <charset val="204"/>
    </font>
    <font>
      <b/>
      <i/>
      <u/>
      <sz val="8"/>
      <color theme="3"/>
      <name val="Arial"/>
      <family val="2"/>
      <charset val="204"/>
    </font>
    <font>
      <b/>
      <i/>
      <u/>
      <sz val="10"/>
      <color rgb="FF002060"/>
      <name val="Arial"/>
      <family val="2"/>
      <charset val="204"/>
    </font>
    <font>
      <b/>
      <i/>
      <sz val="10"/>
      <color theme="3"/>
      <name val="Arial"/>
      <family val="2"/>
      <charset val="204"/>
    </font>
    <font>
      <b/>
      <sz val="7"/>
      <color rgb="FFFF0000"/>
      <name val="Arial"/>
      <family val="2"/>
      <charset val="204"/>
    </font>
    <font>
      <sz val="7"/>
      <color rgb="FF0070C0"/>
      <name val="Times New Roman"/>
      <family val="1"/>
      <charset val="204"/>
    </font>
    <font>
      <sz val="7"/>
      <color rgb="FFFF0000"/>
      <name val="Times New Roman"/>
      <family val="1"/>
      <charset val="204"/>
    </font>
    <font>
      <sz val="7"/>
      <name val="Times New Roman"/>
      <family val="1"/>
      <charset val="204"/>
    </font>
    <font>
      <sz val="6"/>
      <name val="Arial"/>
      <family val="2"/>
      <charset val="204"/>
    </font>
    <font>
      <sz val="6"/>
      <color rgb="FF0070C0"/>
      <name val="Arial"/>
      <family val="2"/>
      <charset val="204"/>
    </font>
    <font>
      <sz val="6"/>
      <color rgb="FF0070C0"/>
      <name val="Times New Roman"/>
      <family val="1"/>
      <charset val="204"/>
    </font>
    <font>
      <sz val="6"/>
      <color rgb="FFFF0000"/>
      <name val="Times New Roman"/>
      <family val="1"/>
      <charset val="204"/>
    </font>
    <font>
      <sz val="6"/>
      <color rgb="FF002060"/>
      <name val="Arial"/>
      <family val="2"/>
      <charset val="204"/>
    </font>
    <font>
      <sz val="7"/>
      <color rgb="FFC00000"/>
      <name val="Arial"/>
      <family val="2"/>
      <charset val="204"/>
    </font>
    <font>
      <sz val="10"/>
      <color rgb="FF0070C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color rgb="FF00B05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sz val="7"/>
      <color indexed="8"/>
      <name val="Arial"/>
      <family val="2"/>
      <charset val="204"/>
    </font>
    <font>
      <sz val="7"/>
      <color rgb="FFFF0000"/>
      <name val="Arial"/>
      <family val="2"/>
      <charset val="204"/>
    </font>
    <font>
      <sz val="6"/>
      <color rgb="FFC00000"/>
      <name val="Arial"/>
      <family val="2"/>
      <charset val="204"/>
    </font>
    <font>
      <b/>
      <sz val="6"/>
      <color rgb="FFFF0000"/>
      <name val="Arial"/>
      <family val="2"/>
      <charset val="204"/>
    </font>
    <font>
      <b/>
      <sz val="6"/>
      <color rgb="FFC00000"/>
      <name val="Arial"/>
      <family val="2"/>
      <charset val="204"/>
    </font>
    <font>
      <b/>
      <sz val="7"/>
      <color rgb="FFC00000"/>
      <name val="Arial"/>
      <family val="2"/>
      <charset val="204"/>
    </font>
    <font>
      <b/>
      <sz val="7"/>
      <color theme="3" tint="0.39997558519241921"/>
      <name val="Arial"/>
      <family val="2"/>
      <charset val="204"/>
    </font>
    <font>
      <sz val="7"/>
      <color rgb="FF002060"/>
      <name val="Arial"/>
      <family val="2"/>
      <charset val="204"/>
    </font>
    <font>
      <b/>
      <i/>
      <u/>
      <sz val="8"/>
      <color rgb="FF0070C0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8"/>
      <color rgb="FF0070C0"/>
      <name val="Arial"/>
      <family val="2"/>
      <charset val="204"/>
    </font>
    <font>
      <b/>
      <i/>
      <sz val="7"/>
      <color rgb="FF0070C0"/>
      <name val="Arial"/>
      <family val="2"/>
      <charset val="204"/>
    </font>
    <font>
      <b/>
      <i/>
      <sz val="7"/>
      <name val="Arial"/>
      <family val="2"/>
      <charset val="204"/>
    </font>
    <font>
      <b/>
      <i/>
      <sz val="7"/>
      <color rgb="FFFF0000"/>
      <name val="Arial"/>
      <family val="2"/>
      <charset val="204"/>
    </font>
    <font>
      <sz val="10"/>
      <color theme="3" tint="-0.249977111117893"/>
      <name val="Arial"/>
      <family val="2"/>
      <charset val="204"/>
    </font>
    <font>
      <sz val="10"/>
      <color rgb="FFFF0000"/>
      <name val="Arial"/>
      <family val="2"/>
      <charset val="204"/>
    </font>
    <font>
      <sz val="8"/>
      <color theme="3" tint="-0.249977111117893"/>
      <name val="Arial"/>
      <family val="2"/>
      <charset val="204"/>
    </font>
    <font>
      <sz val="10"/>
      <color rgb="FF002060"/>
      <name val="Arial"/>
      <family val="2"/>
      <charset val="204"/>
    </font>
    <font>
      <b/>
      <i/>
      <sz val="10"/>
      <color rgb="FFC00000"/>
      <name val="Arial"/>
      <family val="2"/>
      <charset val="204"/>
    </font>
    <font>
      <sz val="9"/>
      <color rgb="FFFF0000"/>
      <name val="Arial"/>
      <family val="2"/>
      <charset val="204"/>
    </font>
    <font>
      <b/>
      <sz val="9"/>
      <color rgb="FFC00000"/>
      <name val="Arial"/>
      <family val="2"/>
      <charset val="204"/>
    </font>
    <font>
      <b/>
      <sz val="12"/>
      <color theme="3" tint="-0.249977111117893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0"/>
        <bgColor indexed="13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434">
    <xf numFmtId="0" fontId="0" fillId="0" borderId="0" xfId="0"/>
    <xf numFmtId="0" fontId="2" fillId="2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4" fillId="2" borderId="0" xfId="0" applyFont="1" applyFill="1"/>
    <xf numFmtId="0" fontId="6" fillId="0" borderId="0" xfId="0" applyFont="1" applyFill="1"/>
    <xf numFmtId="0" fontId="7" fillId="0" borderId="0" xfId="0" applyFont="1" applyFill="1"/>
    <xf numFmtId="0" fontId="8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0" fontId="14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7" fillId="0" borderId="0" xfId="0" applyFont="1" applyFill="1"/>
    <xf numFmtId="0" fontId="3" fillId="0" borderId="0" xfId="0" applyFont="1" applyFill="1" applyBorder="1"/>
    <xf numFmtId="0" fontId="3" fillId="2" borderId="0" xfId="0" applyFont="1" applyFill="1" applyBorder="1" applyAlignment="1">
      <alignment horizontal="center"/>
    </xf>
    <xf numFmtId="0" fontId="3" fillId="2" borderId="0" xfId="0" applyFont="1" applyFill="1" applyBorder="1"/>
    <xf numFmtId="0" fontId="13" fillId="2" borderId="0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2" fontId="14" fillId="2" borderId="0" xfId="0" applyNumberFormat="1" applyFont="1" applyFill="1" applyBorder="1" applyAlignment="1">
      <alignment horizontal="center" wrapText="1"/>
    </xf>
    <xf numFmtId="10" fontId="14" fillId="2" borderId="0" xfId="1" applyNumberFormat="1" applyFont="1" applyFill="1" applyBorder="1" applyAlignment="1">
      <alignment horizontal="center" wrapText="1"/>
    </xf>
    <xf numFmtId="0" fontId="19" fillId="2" borderId="2" xfId="0" applyFont="1" applyFill="1" applyBorder="1" applyAlignment="1">
      <alignment wrapText="1"/>
    </xf>
    <xf numFmtId="0" fontId="19" fillId="2" borderId="3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2" fontId="3" fillId="2" borderId="4" xfId="0" applyNumberFormat="1" applyFont="1" applyFill="1" applyBorder="1" applyAlignment="1">
      <alignment horizontal="center"/>
    </xf>
    <xf numFmtId="10" fontId="5" fillId="2" borderId="4" xfId="1" applyNumberFormat="1" applyFont="1" applyFill="1" applyBorder="1" applyAlignment="1">
      <alignment horizontal="center"/>
    </xf>
    <xf numFmtId="10" fontId="20" fillId="2" borderId="4" xfId="0" applyNumberFormat="1" applyFont="1" applyFill="1" applyBorder="1" applyAlignment="1">
      <alignment horizontal="center"/>
    </xf>
    <xf numFmtId="0" fontId="21" fillId="2" borderId="4" xfId="0" applyFont="1" applyFill="1" applyBorder="1" applyAlignment="1">
      <alignment horizontal="center"/>
    </xf>
    <xf numFmtId="0" fontId="10" fillId="2" borderId="4" xfId="0" applyFont="1" applyFill="1" applyBorder="1" applyAlignment="1">
      <alignment horizontal="center"/>
    </xf>
    <xf numFmtId="0" fontId="11" fillId="2" borderId="4" xfId="0" applyFont="1" applyFill="1" applyBorder="1" applyAlignment="1">
      <alignment horizontal="center"/>
    </xf>
    <xf numFmtId="0" fontId="22" fillId="2" borderId="4" xfId="0" applyFont="1" applyFill="1" applyBorder="1" applyAlignment="1">
      <alignment horizontal="center"/>
    </xf>
    <xf numFmtId="10" fontId="22" fillId="2" borderId="4" xfId="1" applyNumberFormat="1" applyFont="1" applyFill="1" applyBorder="1" applyAlignment="1">
      <alignment horizontal="center"/>
    </xf>
    <xf numFmtId="0" fontId="23" fillId="2" borderId="4" xfId="0" applyFont="1" applyFill="1" applyBorder="1" applyAlignment="1">
      <alignment horizontal="center"/>
    </xf>
    <xf numFmtId="0" fontId="13" fillId="2" borderId="4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10" fontId="5" fillId="2" borderId="4" xfId="0" applyNumberFormat="1" applyFont="1" applyFill="1" applyBorder="1" applyAlignment="1">
      <alignment horizontal="center"/>
    </xf>
    <xf numFmtId="10" fontId="14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/>
    <xf numFmtId="2" fontId="24" fillId="2" borderId="4" xfId="0" applyNumberFormat="1" applyFont="1" applyFill="1" applyBorder="1" applyAlignment="1">
      <alignment horizontal="center"/>
    </xf>
    <xf numFmtId="9" fontId="25" fillId="2" borderId="4" xfId="0" applyNumberFormat="1" applyFont="1" applyFill="1" applyBorder="1" applyAlignment="1">
      <alignment horizontal="center"/>
    </xf>
    <xf numFmtId="2" fontId="14" fillId="2" borderId="8" xfId="0" applyNumberFormat="1" applyFont="1" applyFill="1" applyBorder="1" applyAlignment="1"/>
    <xf numFmtId="2" fontId="14" fillId="2" borderId="2" xfId="0" applyNumberFormat="1" applyFont="1" applyFill="1" applyBorder="1" applyAlignment="1"/>
    <xf numFmtId="2" fontId="14" fillId="2" borderId="9" xfId="0" applyNumberFormat="1" applyFont="1" applyFill="1" applyBorder="1" applyAlignment="1"/>
    <xf numFmtId="0" fontId="3" fillId="2" borderId="6" xfId="0" applyFont="1" applyFill="1" applyBorder="1"/>
    <xf numFmtId="0" fontId="14" fillId="2" borderId="13" xfId="0" applyFont="1" applyFill="1" applyBorder="1" applyAlignment="1">
      <alignment horizontal="center" wrapText="1"/>
    </xf>
    <xf numFmtId="0" fontId="14" fillId="2" borderId="14" xfId="0" applyFont="1" applyFill="1" applyBorder="1" applyAlignment="1">
      <alignment horizontal="center" wrapText="1"/>
    </xf>
    <xf numFmtId="0" fontId="5" fillId="2" borderId="14" xfId="0" applyFont="1" applyFill="1" applyBorder="1" applyAlignment="1">
      <alignment horizontal="center" wrapText="1"/>
    </xf>
    <xf numFmtId="14" fontId="5" fillId="2" borderId="14" xfId="0" applyNumberFormat="1" applyFont="1" applyFill="1" applyBorder="1" applyAlignment="1">
      <alignment horizontal="center" wrapText="1"/>
    </xf>
    <xf numFmtId="14" fontId="5" fillId="2" borderId="15" xfId="0" applyNumberFormat="1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14" fontId="26" fillId="2" borderId="14" xfId="0" applyNumberFormat="1" applyFont="1" applyFill="1" applyBorder="1" applyAlignment="1">
      <alignment horizontal="center" wrapText="1"/>
    </xf>
    <xf numFmtId="0" fontId="4" fillId="2" borderId="14" xfId="0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 wrapText="1"/>
    </xf>
    <xf numFmtId="2" fontId="23" fillId="2" borderId="14" xfId="0" applyNumberFormat="1" applyFont="1" applyFill="1" applyBorder="1" applyAlignment="1">
      <alignment horizontal="center"/>
    </xf>
    <xf numFmtId="10" fontId="5" fillId="2" borderId="14" xfId="1" applyNumberFormat="1" applyFont="1" applyFill="1" applyBorder="1" applyAlignment="1">
      <alignment horizontal="center" wrapText="1"/>
    </xf>
    <xf numFmtId="10" fontId="5" fillId="2" borderId="14" xfId="0" applyNumberFormat="1" applyFont="1" applyFill="1" applyBorder="1" applyAlignment="1">
      <alignment horizontal="center" wrapText="1"/>
    </xf>
    <xf numFmtId="0" fontId="4" fillId="2" borderId="14" xfId="0" applyFont="1" applyFill="1" applyBorder="1"/>
    <xf numFmtId="0" fontId="27" fillId="2" borderId="14" xfId="0" applyFont="1" applyFill="1" applyBorder="1"/>
    <xf numFmtId="0" fontId="7" fillId="2" borderId="14" xfId="0" applyFont="1" applyFill="1" applyBorder="1"/>
    <xf numFmtId="0" fontId="8" fillId="2" borderId="14" xfId="0" applyFont="1" applyFill="1" applyBorder="1" applyAlignment="1">
      <alignment horizontal="center"/>
    </xf>
    <xf numFmtId="2" fontId="14" fillId="2" borderId="14" xfId="0" applyNumberFormat="1" applyFont="1" applyFill="1" applyBorder="1" applyAlignment="1">
      <alignment horizontal="center" wrapText="1"/>
    </xf>
    <xf numFmtId="2" fontId="9" fillId="2" borderId="14" xfId="0" applyNumberFormat="1" applyFont="1" applyFill="1" applyBorder="1" applyAlignment="1">
      <alignment horizontal="center"/>
    </xf>
    <xf numFmtId="2" fontId="28" fillId="2" borderId="14" xfId="0" applyNumberFormat="1" applyFont="1" applyFill="1" applyBorder="1" applyAlignment="1">
      <alignment horizontal="center"/>
    </xf>
    <xf numFmtId="9" fontId="16" fillId="2" borderId="14" xfId="0" applyNumberFormat="1" applyFont="1" applyFill="1" applyBorder="1" applyAlignment="1">
      <alignment horizontal="center"/>
    </xf>
    <xf numFmtId="2" fontId="11" fillId="2" borderId="14" xfId="0" applyNumberFormat="1" applyFont="1" applyFill="1" applyBorder="1" applyAlignment="1">
      <alignment horizontal="center"/>
    </xf>
    <xf numFmtId="2" fontId="19" fillId="2" borderId="14" xfId="0" applyNumberFormat="1" applyFont="1" applyFill="1" applyBorder="1" applyAlignment="1">
      <alignment horizontal="center" wrapText="1"/>
    </xf>
    <xf numFmtId="10" fontId="27" fillId="2" borderId="14" xfId="0" applyNumberFormat="1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2" fontId="21" fillId="2" borderId="14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10" fontId="21" fillId="2" borderId="14" xfId="1" applyNumberFormat="1" applyFont="1" applyFill="1" applyBorder="1" applyAlignment="1">
      <alignment horizontal="center"/>
    </xf>
    <xf numFmtId="2" fontId="14" fillId="2" borderId="14" xfId="0" applyNumberFormat="1" applyFont="1" applyFill="1" applyBorder="1" applyAlignment="1">
      <alignment horizontal="center"/>
    </xf>
    <xf numFmtId="0" fontId="15" fillId="2" borderId="14" xfId="0" applyFont="1" applyFill="1" applyBorder="1" applyAlignment="1">
      <alignment horizontal="center"/>
    </xf>
    <xf numFmtId="0" fontId="3" fillId="2" borderId="14" xfId="0" applyFont="1" applyFill="1" applyBorder="1"/>
    <xf numFmtId="0" fontId="16" fillId="2" borderId="14" xfId="0" applyFont="1" applyFill="1" applyBorder="1" applyAlignment="1">
      <alignment horizontal="center"/>
    </xf>
    <xf numFmtId="0" fontId="29" fillId="2" borderId="14" xfId="0" applyFont="1" applyFill="1" applyBorder="1" applyAlignment="1">
      <alignment horizontal="center"/>
    </xf>
    <xf numFmtId="10" fontId="4" fillId="2" borderId="14" xfId="1" applyNumberFormat="1" applyFont="1" applyFill="1" applyBorder="1"/>
    <xf numFmtId="2" fontId="12" fillId="2" borderId="14" xfId="0" applyNumberFormat="1" applyFont="1" applyFill="1" applyBorder="1" applyAlignment="1">
      <alignment horizontal="center"/>
    </xf>
    <xf numFmtId="9" fontId="25" fillId="2" borderId="14" xfId="0" applyNumberFormat="1" applyFont="1" applyFill="1" applyBorder="1" applyAlignment="1">
      <alignment horizontal="center"/>
    </xf>
    <xf numFmtId="2" fontId="30" fillId="2" borderId="14" xfId="0" applyNumberFormat="1" applyFont="1" applyFill="1" applyBorder="1" applyAlignment="1">
      <alignment horizontal="center"/>
    </xf>
    <xf numFmtId="165" fontId="21" fillId="2" borderId="14" xfId="1" applyNumberFormat="1" applyFont="1" applyFill="1" applyBorder="1" applyAlignment="1">
      <alignment horizontal="center"/>
    </xf>
    <xf numFmtId="10" fontId="22" fillId="2" borderId="14" xfId="1" applyNumberFormat="1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2" fontId="24" fillId="2" borderId="14" xfId="0" applyNumberFormat="1" applyFont="1" applyFill="1" applyBorder="1" applyAlignment="1">
      <alignment horizontal="center"/>
    </xf>
    <xf numFmtId="2" fontId="5" fillId="2" borderId="14" xfId="0" applyNumberFormat="1" applyFont="1" applyFill="1" applyBorder="1" applyAlignment="1">
      <alignment horizontal="center"/>
    </xf>
    <xf numFmtId="9" fontId="30" fillId="2" borderId="14" xfId="1" applyFont="1" applyFill="1" applyBorder="1" applyAlignment="1">
      <alignment horizontal="center"/>
    </xf>
    <xf numFmtId="4" fontId="14" fillId="2" borderId="14" xfId="1" applyNumberFormat="1" applyFont="1" applyFill="1" applyBorder="1" applyAlignment="1"/>
    <xf numFmtId="166" fontId="28" fillId="2" borderId="14" xfId="1" applyNumberFormat="1" applyFont="1" applyFill="1" applyBorder="1" applyAlignment="1">
      <alignment horizontal="center"/>
    </xf>
    <xf numFmtId="0" fontId="14" fillId="2" borderId="22" xfId="0" applyFont="1" applyFill="1" applyBorder="1" applyAlignment="1">
      <alignment wrapText="1"/>
    </xf>
    <xf numFmtId="0" fontId="14" fillId="2" borderId="13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22" xfId="0" applyFont="1" applyFill="1" applyBorder="1" applyAlignment="1">
      <alignment wrapText="1"/>
    </xf>
    <xf numFmtId="0" fontId="31" fillId="2" borderId="23" xfId="0" applyFont="1" applyFill="1" applyBorder="1" applyAlignment="1">
      <alignment vertical="center" wrapText="1"/>
    </xf>
    <xf numFmtId="0" fontId="31" fillId="2" borderId="24" xfId="0" applyFont="1" applyFill="1" applyBorder="1" applyAlignment="1">
      <alignment vertical="center" wrapText="1"/>
    </xf>
    <xf numFmtId="0" fontId="31" fillId="2" borderId="25" xfId="0" applyFont="1" applyFill="1" applyBorder="1" applyAlignment="1">
      <alignment vertical="center" wrapText="1"/>
    </xf>
    <xf numFmtId="0" fontId="5" fillId="2" borderId="23" xfId="0" applyFont="1" applyFill="1" applyBorder="1" applyAlignment="1">
      <alignment vertical="center"/>
    </xf>
    <xf numFmtId="0" fontId="5" fillId="2" borderId="24" xfId="0" applyFont="1" applyFill="1" applyBorder="1" applyAlignment="1">
      <alignment vertical="center"/>
    </xf>
    <xf numFmtId="0" fontId="5" fillId="2" borderId="25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/>
    </xf>
    <xf numFmtId="0" fontId="7" fillId="2" borderId="14" xfId="0" applyFont="1" applyFill="1" applyBorder="1" applyAlignment="1">
      <alignment horizontal="center"/>
    </xf>
    <xf numFmtId="0" fontId="32" fillId="2" borderId="14" xfId="0" applyFont="1" applyFill="1" applyBorder="1" applyAlignment="1">
      <alignment horizontal="center"/>
    </xf>
    <xf numFmtId="4" fontId="12" fillId="2" borderId="14" xfId="0" applyNumberFormat="1" applyFont="1" applyFill="1" applyBorder="1" applyAlignment="1">
      <alignment horizontal="center"/>
    </xf>
    <xf numFmtId="2" fontId="7" fillId="2" borderId="14" xfId="0" applyNumberFormat="1" applyFont="1" applyFill="1" applyBorder="1" applyAlignment="1">
      <alignment horizontal="center"/>
    </xf>
    <xf numFmtId="4" fontId="35" fillId="3" borderId="14" xfId="0" applyNumberFormat="1" applyFont="1" applyFill="1" applyBorder="1" applyAlignment="1">
      <alignment horizontal="center"/>
    </xf>
    <xf numFmtId="2" fontId="36" fillId="4" borderId="14" xfId="0" applyNumberFormat="1" applyFont="1" applyFill="1" applyBorder="1" applyAlignment="1">
      <alignment horizontal="center"/>
    </xf>
    <xf numFmtId="2" fontId="35" fillId="4" borderId="14" xfId="0" applyNumberFormat="1" applyFont="1" applyFill="1" applyBorder="1" applyAlignment="1">
      <alignment horizontal="center"/>
    </xf>
    <xf numFmtId="0" fontId="14" fillId="2" borderId="14" xfId="0" applyFont="1" applyFill="1" applyBorder="1" applyAlignment="1"/>
    <xf numFmtId="4" fontId="37" fillId="3" borderId="14" xfId="0" applyNumberFormat="1" applyFont="1" applyFill="1" applyBorder="1" applyAlignment="1">
      <alignment horizontal="center"/>
    </xf>
    <xf numFmtId="2" fontId="38" fillId="4" borderId="14" xfId="0" applyNumberFormat="1" applyFont="1" applyFill="1" applyBorder="1" applyAlignment="1">
      <alignment horizontal="center"/>
    </xf>
    <xf numFmtId="0" fontId="31" fillId="2" borderId="16" xfId="0" applyFont="1" applyFill="1" applyBorder="1" applyAlignment="1">
      <alignment vertical="center" wrapText="1"/>
    </xf>
    <xf numFmtId="0" fontId="31" fillId="2" borderId="17" xfId="0" applyFont="1" applyFill="1" applyBorder="1" applyAlignment="1">
      <alignment vertical="center" wrapText="1"/>
    </xf>
    <xf numFmtId="0" fontId="31" fillId="2" borderId="18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8" xfId="0" applyFont="1" applyFill="1" applyBorder="1" applyAlignment="1">
      <alignment vertical="center"/>
    </xf>
    <xf numFmtId="0" fontId="10" fillId="2" borderId="14" xfId="0" applyFont="1" applyFill="1" applyBorder="1" applyAlignment="1">
      <alignment horizontal="center"/>
    </xf>
    <xf numFmtId="0" fontId="11" fillId="2" borderId="14" xfId="0" applyFont="1" applyFill="1" applyBorder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center"/>
    </xf>
    <xf numFmtId="0" fontId="4" fillId="2" borderId="25" xfId="0" applyFont="1" applyFill="1" applyBorder="1" applyAlignment="1">
      <alignment vertical="center" wrapText="1"/>
    </xf>
    <xf numFmtId="0" fontId="4" fillId="2" borderId="27" xfId="0" applyFont="1" applyFill="1" applyBorder="1" applyAlignment="1">
      <alignment vertical="center" wrapText="1"/>
    </xf>
    <xf numFmtId="0" fontId="4" fillId="2" borderId="23" xfId="0" applyFont="1" applyFill="1" applyBorder="1" applyAlignment="1">
      <alignment vertical="distributed"/>
    </xf>
    <xf numFmtId="0" fontId="4" fillId="2" borderId="25" xfId="0" applyFont="1" applyFill="1" applyBorder="1" applyAlignment="1">
      <alignment vertical="distributed"/>
    </xf>
    <xf numFmtId="0" fontId="4" fillId="2" borderId="27" xfId="0" applyFont="1" applyFill="1" applyBorder="1" applyAlignment="1">
      <alignment vertical="distributed"/>
    </xf>
    <xf numFmtId="0" fontId="17" fillId="2" borderId="27" xfId="0" applyFont="1" applyFill="1" applyBorder="1" applyAlignment="1">
      <alignment vertical="center" wrapText="1"/>
    </xf>
    <xf numFmtId="0" fontId="19" fillId="2" borderId="27" xfId="0" applyFont="1" applyFill="1" applyBorder="1" applyAlignment="1">
      <alignment vertical="center" wrapText="1"/>
    </xf>
    <xf numFmtId="0" fontId="17" fillId="2" borderId="23" xfId="0" applyFont="1" applyFill="1" applyBorder="1" applyAlignment="1">
      <alignment vertical="distributed"/>
    </xf>
    <xf numFmtId="0" fontId="17" fillId="2" borderId="25" xfId="0" applyFont="1" applyFill="1" applyBorder="1" applyAlignment="1">
      <alignment vertical="distributed"/>
    </xf>
    <xf numFmtId="0" fontId="42" fillId="2" borderId="23" xfId="0" applyFont="1" applyFill="1" applyBorder="1" applyAlignment="1">
      <alignment vertical="center" wrapText="1"/>
    </xf>
    <xf numFmtId="0" fontId="42" fillId="2" borderId="25" xfId="0" applyFont="1" applyFill="1" applyBorder="1" applyAlignment="1">
      <alignment vertical="center" wrapText="1"/>
    </xf>
    <xf numFmtId="0" fontId="42" fillId="2" borderId="27" xfId="0" applyFont="1" applyFill="1" applyBorder="1" applyAlignment="1">
      <alignment vertical="center" wrapText="1"/>
    </xf>
    <xf numFmtId="0" fontId="43" fillId="2" borderId="14" xfId="0" applyFont="1" applyFill="1" applyBorder="1" applyAlignment="1">
      <alignment horizontal="center" vertical="distributed"/>
    </xf>
    <xf numFmtId="3" fontId="11" fillId="2" borderId="0" xfId="0" applyNumberFormat="1" applyFont="1" applyFill="1" applyBorder="1"/>
    <xf numFmtId="3" fontId="3" fillId="2" borderId="0" xfId="0" applyNumberFormat="1" applyFont="1" applyFill="1" applyBorder="1"/>
    <xf numFmtId="0" fontId="4" fillId="2" borderId="3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4" fillId="2" borderId="16" xfId="0" applyFont="1" applyFill="1" applyBorder="1" applyAlignment="1">
      <alignment vertical="distributed"/>
    </xf>
    <xf numFmtId="0" fontId="4" fillId="2" borderId="18" xfId="0" applyFont="1" applyFill="1" applyBorder="1" applyAlignment="1">
      <alignment vertical="distributed"/>
    </xf>
    <xf numFmtId="0" fontId="4" fillId="2" borderId="29" xfId="0" applyFont="1" applyFill="1" applyBorder="1" applyAlignment="1">
      <alignment vertical="distributed"/>
    </xf>
    <xf numFmtId="0" fontId="17" fillId="2" borderId="29" xfId="0" applyFont="1" applyFill="1" applyBorder="1" applyAlignment="1">
      <alignment vertical="center"/>
    </xf>
    <xf numFmtId="0" fontId="19" fillId="2" borderId="29" xfId="0" applyFont="1" applyFill="1" applyBorder="1" applyAlignment="1">
      <alignment vertical="center"/>
    </xf>
    <xf numFmtId="0" fontId="17" fillId="2" borderId="16" xfId="0" applyFont="1" applyFill="1" applyBorder="1" applyAlignment="1">
      <alignment vertical="distributed"/>
    </xf>
    <xf numFmtId="0" fontId="17" fillId="2" borderId="18" xfId="0" applyFont="1" applyFill="1" applyBorder="1" applyAlignment="1">
      <alignment vertical="distributed"/>
    </xf>
    <xf numFmtId="0" fontId="42" fillId="2" borderId="32" xfId="0" applyFont="1" applyFill="1" applyBorder="1" applyAlignment="1">
      <alignment vertical="center" wrapText="1"/>
    </xf>
    <xf numFmtId="0" fontId="42" fillId="2" borderId="31" xfId="0" applyFont="1" applyFill="1" applyBorder="1" applyAlignment="1">
      <alignment vertical="center" wrapText="1"/>
    </xf>
    <xf numFmtId="0" fontId="42" fillId="2" borderId="29" xfId="0" applyFont="1" applyFill="1" applyBorder="1" applyAlignment="1">
      <alignment vertical="center" wrapText="1"/>
    </xf>
    <xf numFmtId="3" fontId="51" fillId="2" borderId="0" xfId="0" applyNumberFormat="1" applyFont="1" applyFill="1" applyBorder="1"/>
    <xf numFmtId="0" fontId="4" fillId="2" borderId="18" xfId="0" applyFont="1" applyFill="1" applyBorder="1" applyAlignment="1">
      <alignment vertical="center"/>
    </xf>
    <xf numFmtId="0" fontId="4" fillId="2" borderId="33" xfId="0" applyFont="1" applyFill="1" applyBorder="1" applyAlignment="1">
      <alignment vertical="center"/>
    </xf>
    <xf numFmtId="0" fontId="3" fillId="2" borderId="14" xfId="0" applyFont="1" applyFill="1" applyBorder="1" applyAlignment="1">
      <alignment horizontal="center" vertical="center" wrapText="1"/>
    </xf>
    <xf numFmtId="0" fontId="52" fillId="2" borderId="14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53" fillId="2" borderId="14" xfId="0" applyFont="1" applyFill="1" applyBorder="1" applyAlignment="1">
      <alignment horizontal="center" vertical="center" wrapText="1"/>
    </xf>
    <xf numFmtId="0" fontId="4" fillId="2" borderId="33" xfId="0" applyFont="1" applyFill="1" applyBorder="1" applyAlignment="1">
      <alignment vertical="distributed"/>
    </xf>
    <xf numFmtId="0" fontId="17" fillId="2" borderId="33" xfId="0" applyFont="1" applyFill="1" applyBorder="1" applyAlignment="1">
      <alignment vertical="center"/>
    </xf>
    <xf numFmtId="0" fontId="19" fillId="2" borderId="33" xfId="0" applyFont="1" applyFill="1" applyBorder="1" applyAlignment="1">
      <alignment vertical="center"/>
    </xf>
    <xf numFmtId="0" fontId="17" fillId="2" borderId="14" xfId="0" applyFont="1" applyFill="1" applyBorder="1" applyAlignment="1">
      <alignment horizontal="center" vertical="center" wrapText="1"/>
    </xf>
    <xf numFmtId="0" fontId="54" fillId="2" borderId="14" xfId="0" applyFont="1" applyFill="1" applyBorder="1" applyAlignment="1">
      <alignment horizontal="center" vertical="center" wrapText="1"/>
    </xf>
    <xf numFmtId="0" fontId="42" fillId="2" borderId="16" xfId="0" applyFont="1" applyFill="1" applyBorder="1" applyAlignment="1">
      <alignment vertical="center" wrapText="1"/>
    </xf>
    <xf numFmtId="0" fontId="42" fillId="2" borderId="18" xfId="0" applyFont="1" applyFill="1" applyBorder="1" applyAlignment="1">
      <alignment vertical="center" wrapText="1"/>
    </xf>
    <xf numFmtId="0" fontId="48" fillId="2" borderId="14" xfId="0" applyFont="1" applyFill="1" applyBorder="1" applyAlignment="1">
      <alignment horizontal="center" vertical="center" wrapText="1"/>
    </xf>
    <xf numFmtId="0" fontId="55" fillId="2" borderId="14" xfId="0" applyFont="1" applyFill="1" applyBorder="1" applyAlignment="1">
      <alignment horizontal="center" vertical="center" wrapText="1"/>
    </xf>
    <xf numFmtId="0" fontId="42" fillId="2" borderId="33" xfId="0" applyFont="1" applyFill="1" applyBorder="1" applyAlignment="1">
      <alignment vertical="center" wrapText="1"/>
    </xf>
    <xf numFmtId="0" fontId="56" fillId="2" borderId="14" xfId="0" applyFont="1" applyFill="1" applyBorder="1" applyAlignment="1">
      <alignment horizontal="center" vertical="center" wrapText="1"/>
    </xf>
    <xf numFmtId="0" fontId="57" fillId="2" borderId="14" xfId="0" applyFont="1" applyFill="1" applyBorder="1" applyAlignment="1">
      <alignment horizontal="center" vertical="center" wrapText="1"/>
    </xf>
    <xf numFmtId="0" fontId="58" fillId="2" borderId="14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 wrapText="1"/>
    </xf>
    <xf numFmtId="0" fontId="16" fillId="2" borderId="14" xfId="0" applyFont="1" applyFill="1" applyBorder="1" applyAlignment="1">
      <alignment horizontal="center" vertical="center" wrapText="1"/>
    </xf>
    <xf numFmtId="9" fontId="51" fillId="2" borderId="0" xfId="1" applyFont="1" applyFill="1" applyBorder="1"/>
    <xf numFmtId="0" fontId="59" fillId="2" borderId="14" xfId="0" applyFont="1" applyFill="1" applyBorder="1" applyAlignment="1">
      <alignment horizontal="center" vertical="center" wrapText="1"/>
    </xf>
    <xf numFmtId="164" fontId="17" fillId="2" borderId="13" xfId="2" applyNumberFormat="1" applyFont="1" applyFill="1" applyBorder="1" applyAlignment="1">
      <alignment horizontal="center" vertical="center"/>
    </xf>
    <xf numFmtId="164" fontId="17" fillId="2" borderId="14" xfId="2" applyNumberFormat="1" applyFont="1" applyFill="1" applyBorder="1" applyAlignment="1">
      <alignment horizontal="center" vertical="center"/>
    </xf>
    <xf numFmtId="0" fontId="17" fillId="2" borderId="14" xfId="0" applyFont="1" applyFill="1" applyBorder="1" applyAlignment="1">
      <alignment horizontal="center"/>
    </xf>
    <xf numFmtId="164" fontId="19" fillId="2" borderId="14" xfId="2" applyNumberFormat="1" applyFont="1" applyFill="1" applyBorder="1" applyAlignment="1">
      <alignment horizontal="center" vertical="center"/>
    </xf>
    <xf numFmtId="164" fontId="48" fillId="2" borderId="14" xfId="2" applyNumberFormat="1" applyFont="1" applyFill="1" applyBorder="1" applyAlignment="1">
      <alignment horizontal="center" vertical="center"/>
    </xf>
    <xf numFmtId="164" fontId="55" fillId="2" borderId="14" xfId="2" applyNumberFormat="1" applyFont="1" applyFill="1" applyBorder="1" applyAlignment="1">
      <alignment horizontal="center" vertical="center"/>
    </xf>
    <xf numFmtId="164" fontId="29" fillId="2" borderId="14" xfId="2" applyNumberFormat="1" applyFont="1" applyFill="1" applyBorder="1" applyAlignment="1">
      <alignment horizontal="center" vertical="center"/>
    </xf>
    <xf numFmtId="164" fontId="39" fillId="2" borderId="14" xfId="2" applyNumberFormat="1" applyFont="1" applyFill="1" applyBorder="1" applyAlignment="1">
      <alignment horizontal="center" vertical="center"/>
    </xf>
    <xf numFmtId="164" fontId="60" fillId="2" borderId="14" xfId="2" applyNumberFormat="1" applyFont="1" applyFill="1" applyBorder="1" applyAlignment="1">
      <alignment horizontal="center" vertical="center"/>
    </xf>
    <xf numFmtId="164" fontId="32" fillId="2" borderId="14" xfId="2" applyNumberFormat="1" applyFont="1" applyFill="1" applyBorder="1" applyAlignment="1">
      <alignment horizontal="center" vertical="center"/>
    </xf>
    <xf numFmtId="0" fontId="61" fillId="2" borderId="14" xfId="0" applyFont="1" applyFill="1" applyBorder="1" applyAlignment="1">
      <alignment horizontal="center"/>
    </xf>
    <xf numFmtId="164" fontId="59" fillId="2" borderId="14" xfId="2" applyNumberFormat="1" applyFont="1" applyFill="1" applyBorder="1" applyAlignment="1">
      <alignment horizontal="center" vertical="center"/>
    </xf>
    <xf numFmtId="10" fontId="29" fillId="2" borderId="14" xfId="2" applyNumberFormat="1" applyFont="1" applyFill="1" applyBorder="1" applyAlignment="1">
      <alignment horizontal="center" vertical="center"/>
    </xf>
    <xf numFmtId="10" fontId="39" fillId="2" borderId="14" xfId="2" applyNumberFormat="1" applyFont="1" applyFill="1" applyBorder="1" applyAlignment="1">
      <alignment horizontal="center" vertical="center"/>
    </xf>
    <xf numFmtId="0" fontId="48" fillId="2" borderId="14" xfId="0" applyFont="1" applyFill="1" applyBorder="1" applyAlignment="1">
      <alignment horizontal="center"/>
    </xf>
    <xf numFmtId="164" fontId="26" fillId="2" borderId="14" xfId="2" applyNumberFormat="1" applyFont="1" applyFill="1" applyBorder="1" applyAlignment="1">
      <alignment horizontal="center" vertical="center"/>
    </xf>
    <xf numFmtId="164" fontId="9" fillId="2" borderId="14" xfId="2" applyNumberFormat="1" applyFont="1" applyFill="1" applyBorder="1" applyAlignment="1">
      <alignment horizontal="center" vertical="center"/>
    </xf>
    <xf numFmtId="164" fontId="10" fillId="2" borderId="14" xfId="2" applyNumberFormat="1" applyFont="1" applyFill="1" applyBorder="1" applyAlignment="1">
      <alignment horizontal="center" vertical="center"/>
    </xf>
    <xf numFmtId="164" fontId="16" fillId="2" borderId="14" xfId="2" applyNumberFormat="1" applyFont="1" applyFill="1" applyBorder="1" applyAlignment="1">
      <alignment horizontal="center" vertical="center"/>
    </xf>
    <xf numFmtId="164" fontId="16" fillId="2" borderId="15" xfId="2" applyNumberFormat="1" applyFont="1" applyFill="1" applyBorder="1" applyAlignment="1">
      <alignment horizontal="center" vertical="center"/>
    </xf>
    <xf numFmtId="164" fontId="22" fillId="2" borderId="26" xfId="2" applyNumberFormat="1" applyFont="1" applyFill="1" applyBorder="1" applyAlignment="1">
      <alignment horizontal="center" vertical="center"/>
    </xf>
    <xf numFmtId="164" fontId="6" fillId="2" borderId="14" xfId="2" applyNumberFormat="1" applyFont="1" applyFill="1" applyBorder="1" applyAlignment="1">
      <alignment horizontal="center" vertical="center"/>
    </xf>
    <xf numFmtId="164" fontId="27" fillId="2" borderId="14" xfId="2" applyNumberFormat="1" applyFont="1" applyFill="1" applyBorder="1" applyAlignment="1">
      <alignment horizontal="center" vertical="center"/>
    </xf>
    <xf numFmtId="10" fontId="62" fillId="5" borderId="14" xfId="2" applyNumberFormat="1" applyFont="1" applyFill="1" applyBorder="1" applyAlignment="1">
      <alignment horizontal="center" vertical="center"/>
    </xf>
    <xf numFmtId="10" fontId="62" fillId="5" borderId="19" xfId="2" applyNumberFormat="1" applyFont="1" applyFill="1" applyBorder="1" applyAlignment="1">
      <alignment horizontal="center" vertical="center"/>
    </xf>
    <xf numFmtId="0" fontId="2" fillId="2" borderId="37" xfId="2" applyFont="1" applyFill="1" applyBorder="1" applyAlignment="1">
      <alignment horizontal="center"/>
    </xf>
    <xf numFmtId="0" fontId="28" fillId="2" borderId="35" xfId="2" applyFont="1" applyFill="1" applyBorder="1" applyAlignment="1">
      <alignment horizontal="left"/>
    </xf>
    <xf numFmtId="2" fontId="63" fillId="2" borderId="13" xfId="0" applyNumberFormat="1" applyFont="1" applyFill="1" applyBorder="1" applyAlignment="1">
      <alignment horizontal="center"/>
    </xf>
    <xf numFmtId="1" fontId="3" fillId="2" borderId="14" xfId="0" applyNumberFormat="1" applyFont="1" applyFill="1" applyBorder="1" applyAlignment="1">
      <alignment horizontal="center"/>
    </xf>
    <xf numFmtId="3" fontId="4" fillId="2" borderId="14" xfId="0" applyNumberFormat="1" applyFont="1" applyFill="1" applyBorder="1" applyAlignment="1">
      <alignment horizontal="center"/>
    </xf>
    <xf numFmtId="2" fontId="64" fillId="2" borderId="14" xfId="0" applyNumberFormat="1" applyFont="1" applyFill="1" applyBorder="1" applyAlignment="1">
      <alignment horizontal="center"/>
    </xf>
    <xf numFmtId="1" fontId="22" fillId="2" borderId="14" xfId="0" applyNumberFormat="1" applyFont="1" applyFill="1" applyBorder="1" applyAlignment="1">
      <alignment horizontal="center"/>
    </xf>
    <xf numFmtId="2" fontId="22" fillId="2" borderId="14" xfId="0" applyNumberFormat="1" applyFont="1" applyFill="1" applyBorder="1" applyAlignment="1">
      <alignment horizontal="center"/>
    </xf>
    <xf numFmtId="10" fontId="65" fillId="2" borderId="14" xfId="1" applyNumberFormat="1" applyFont="1" applyFill="1" applyBorder="1" applyAlignment="1">
      <alignment horizontal="center"/>
    </xf>
    <xf numFmtId="2" fontId="66" fillId="2" borderId="14" xfId="1" applyNumberFormat="1" applyFont="1" applyFill="1" applyBorder="1" applyAlignment="1">
      <alignment horizontal="center"/>
    </xf>
    <xf numFmtId="10" fontId="67" fillId="2" borderId="14" xfId="1" applyNumberFormat="1" applyFont="1" applyFill="1" applyBorder="1" applyAlignment="1">
      <alignment horizontal="center"/>
    </xf>
    <xf numFmtId="2" fontId="27" fillId="2" borderId="14" xfId="0" applyNumberFormat="1" applyFont="1" applyFill="1" applyBorder="1" applyAlignment="1">
      <alignment horizontal="center"/>
    </xf>
    <xf numFmtId="10" fontId="64" fillId="2" borderId="14" xfId="1" applyNumberFormat="1" applyFont="1" applyFill="1" applyBorder="1" applyAlignment="1">
      <alignment horizontal="center"/>
    </xf>
    <xf numFmtId="3" fontId="12" fillId="2" borderId="14" xfId="0" applyNumberFormat="1" applyFont="1" applyFill="1" applyBorder="1" applyAlignment="1">
      <alignment horizontal="center"/>
    </xf>
    <xf numFmtId="4" fontId="8" fillId="2" borderId="14" xfId="0" applyNumberFormat="1" applyFont="1" applyFill="1" applyBorder="1" applyAlignment="1">
      <alignment horizontal="center"/>
    </xf>
    <xf numFmtId="4" fontId="9" fillId="2" borderId="14" xfId="0" applyNumberFormat="1" applyFont="1" applyFill="1" applyBorder="1" applyAlignment="1">
      <alignment horizontal="center"/>
    </xf>
    <xf numFmtId="3" fontId="8" fillId="2" borderId="14" xfId="0" applyNumberFormat="1" applyFont="1" applyFill="1" applyBorder="1" applyAlignment="1">
      <alignment horizontal="center"/>
    </xf>
    <xf numFmtId="1" fontId="14" fillId="2" borderId="14" xfId="0" applyNumberFormat="1" applyFont="1" applyFill="1" applyBorder="1" applyAlignment="1">
      <alignment horizontal="center"/>
    </xf>
    <xf numFmtId="10" fontId="12" fillId="2" borderId="14" xfId="1" applyNumberFormat="1" applyFont="1" applyFill="1" applyBorder="1" applyAlignment="1">
      <alignment horizontal="center"/>
    </xf>
    <xf numFmtId="10" fontId="23" fillId="2" borderId="14" xfId="1" applyNumberFormat="1" applyFont="1" applyFill="1" applyBorder="1" applyAlignment="1">
      <alignment horizontal="center"/>
    </xf>
    <xf numFmtId="3" fontId="68" fillId="2" borderId="14" xfId="0" applyNumberFormat="1" applyFont="1" applyFill="1" applyBorder="1" applyAlignment="1">
      <alignment horizontal="center"/>
    </xf>
    <xf numFmtId="3" fontId="13" fillId="2" borderId="14" xfId="0" applyNumberFormat="1" applyFont="1" applyFill="1" applyBorder="1" applyAlignment="1">
      <alignment horizontal="center"/>
    </xf>
    <xf numFmtId="4" fontId="15" fillId="2" borderId="14" xfId="0" applyNumberFormat="1" applyFont="1" applyFill="1" applyBorder="1" applyAlignment="1">
      <alignment horizontal="center"/>
    </xf>
    <xf numFmtId="0" fontId="69" fillId="2" borderId="14" xfId="0" applyFont="1" applyFill="1" applyBorder="1" applyAlignment="1">
      <alignment horizontal="center"/>
    </xf>
    <xf numFmtId="10" fontId="32" fillId="2" borderId="14" xfId="1" applyNumberFormat="1" applyFont="1" applyFill="1" applyBorder="1" applyAlignment="1">
      <alignment horizontal="center"/>
    </xf>
    <xf numFmtId="2" fontId="16" fillId="2" borderId="14" xfId="0" applyNumberFormat="1" applyFont="1" applyFill="1" applyBorder="1" applyAlignment="1">
      <alignment horizontal="center"/>
    </xf>
    <xf numFmtId="10" fontId="29" fillId="2" borderId="14" xfId="1" applyNumberFormat="1" applyFont="1" applyFill="1" applyBorder="1" applyAlignment="1">
      <alignment horizontal="center"/>
    </xf>
    <xf numFmtId="3" fontId="70" fillId="2" borderId="14" xfId="0" applyNumberFormat="1" applyFont="1" applyFill="1" applyBorder="1" applyAlignment="1">
      <alignment horizontal="center"/>
    </xf>
    <xf numFmtId="3" fontId="13" fillId="3" borderId="14" xfId="0" applyNumberFormat="1" applyFont="1" applyFill="1" applyBorder="1" applyAlignment="1">
      <alignment horizontal="center"/>
    </xf>
    <xf numFmtId="3" fontId="70" fillId="3" borderId="14" xfId="0" applyNumberFormat="1" applyFont="1" applyFill="1" applyBorder="1" applyAlignment="1">
      <alignment horizontal="center"/>
    </xf>
    <xf numFmtId="1" fontId="5" fillId="2" borderId="14" xfId="0" applyNumberFormat="1" applyFont="1" applyFill="1" applyBorder="1" applyAlignment="1">
      <alignment horizontal="center"/>
    </xf>
    <xf numFmtId="10" fontId="9" fillId="2" borderId="14" xfId="1" applyNumberFormat="1" applyFont="1" applyFill="1" applyBorder="1" applyAlignment="1">
      <alignment horizontal="center"/>
    </xf>
    <xf numFmtId="10" fontId="11" fillId="2" borderId="14" xfId="1" applyNumberFormat="1" applyFont="1" applyFill="1" applyBorder="1" applyAlignment="1">
      <alignment horizontal="center"/>
    </xf>
    <xf numFmtId="3" fontId="71" fillId="3" borderId="14" xfId="0" applyNumberFormat="1" applyFont="1" applyFill="1" applyBorder="1" applyAlignment="1">
      <alignment horizontal="center"/>
    </xf>
    <xf numFmtId="3" fontId="8" fillId="2" borderId="19" xfId="0" applyNumberFormat="1" applyFont="1" applyFill="1" applyBorder="1" applyAlignment="1">
      <alignment horizontal="center"/>
    </xf>
    <xf numFmtId="3" fontId="11" fillId="2" borderId="0" xfId="0" applyNumberFormat="1" applyFont="1" applyFill="1" applyBorder="1" applyAlignment="1">
      <alignment horizontal="center"/>
    </xf>
    <xf numFmtId="3" fontId="72" fillId="2" borderId="0" xfId="0" applyNumberFormat="1" applyFont="1" applyFill="1" applyBorder="1" applyAlignment="1">
      <alignment horizontal="center"/>
    </xf>
    <xf numFmtId="4" fontId="25" fillId="2" borderId="26" xfId="0" applyNumberFormat="1" applyFont="1" applyFill="1" applyBorder="1" applyAlignment="1">
      <alignment horizontal="center"/>
    </xf>
    <xf numFmtId="0" fontId="73" fillId="2" borderId="14" xfId="0" applyFont="1" applyFill="1" applyBorder="1" applyAlignment="1">
      <alignment horizontal="center"/>
    </xf>
    <xf numFmtId="2" fontId="74" fillId="2" borderId="14" xfId="0" applyNumberFormat="1" applyFont="1" applyFill="1" applyBorder="1" applyAlignment="1">
      <alignment horizontal="center"/>
    </xf>
    <xf numFmtId="10" fontId="11" fillId="2" borderId="19" xfId="1" applyNumberFormat="1" applyFont="1" applyFill="1" applyBorder="1" applyAlignment="1">
      <alignment horizontal="center"/>
    </xf>
    <xf numFmtId="4" fontId="9" fillId="2" borderId="26" xfId="0" applyNumberFormat="1" applyFont="1" applyFill="1" applyBorder="1" applyAlignment="1">
      <alignment horizontal="center"/>
    </xf>
    <xf numFmtId="2" fontId="69" fillId="2" borderId="14" xfId="0" applyNumberFormat="1" applyFont="1" applyFill="1" applyBorder="1" applyAlignment="1">
      <alignment horizontal="center"/>
    </xf>
    <xf numFmtId="10" fontId="25" fillId="2" borderId="14" xfId="1" applyNumberFormat="1" applyFont="1" applyFill="1" applyBorder="1" applyAlignment="1">
      <alignment horizontal="center"/>
    </xf>
    <xf numFmtId="10" fontId="34" fillId="2" borderId="19" xfId="1" applyNumberFormat="1" applyFont="1" applyFill="1" applyBorder="1" applyAlignment="1">
      <alignment horizontal="center"/>
    </xf>
    <xf numFmtId="0" fontId="28" fillId="2" borderId="37" xfId="2" applyFont="1" applyFill="1" applyBorder="1" applyAlignment="1">
      <alignment horizontal="left"/>
    </xf>
    <xf numFmtId="2" fontId="10" fillId="2" borderId="14" xfId="0" applyNumberFormat="1" applyFont="1" applyFill="1" applyBorder="1" applyAlignment="1">
      <alignment horizontal="center"/>
    </xf>
    <xf numFmtId="3" fontId="75" fillId="2" borderId="0" xfId="0" applyNumberFormat="1" applyFont="1" applyFill="1" applyBorder="1" applyAlignment="1">
      <alignment horizontal="center"/>
    </xf>
    <xf numFmtId="3" fontId="8" fillId="2" borderId="0" xfId="0" applyNumberFormat="1" applyFont="1" applyFill="1" applyBorder="1" applyAlignment="1">
      <alignment horizontal="center"/>
    </xf>
    <xf numFmtId="0" fontId="3" fillId="2" borderId="37" xfId="2" applyFont="1" applyFill="1" applyBorder="1" applyAlignment="1">
      <alignment horizontal="left"/>
    </xf>
    <xf numFmtId="2" fontId="5" fillId="2" borderId="14" xfId="0" applyNumberFormat="1" applyFont="1" applyFill="1" applyBorder="1" applyAlignment="1">
      <alignment horizontal="left"/>
    </xf>
    <xf numFmtId="1" fontId="7" fillId="2" borderId="14" xfId="0" applyNumberFormat="1" applyFont="1" applyFill="1" applyBorder="1"/>
    <xf numFmtId="0" fontId="6" fillId="2" borderId="14" xfId="0" applyFont="1" applyFill="1" applyBorder="1"/>
    <xf numFmtId="0" fontId="68" fillId="2" borderId="14" xfId="0" applyFont="1" applyFill="1" applyBorder="1" applyAlignment="1">
      <alignment horizontal="center"/>
    </xf>
    <xf numFmtId="0" fontId="70" fillId="2" borderId="14" xfId="0" applyFont="1" applyFill="1" applyBorder="1" applyAlignment="1">
      <alignment horizontal="center"/>
    </xf>
    <xf numFmtId="0" fontId="13" fillId="3" borderId="14" xfId="0" applyFont="1" applyFill="1" applyBorder="1" applyAlignment="1">
      <alignment horizontal="center"/>
    </xf>
    <xf numFmtId="0" fontId="70" fillId="3" borderId="14" xfId="0" applyFont="1" applyFill="1" applyBorder="1" applyAlignment="1">
      <alignment horizontal="center"/>
    </xf>
    <xf numFmtId="0" fontId="71" fillId="3" borderId="14" xfId="0" applyFont="1" applyFill="1" applyBorder="1" applyAlignment="1">
      <alignment horizontal="center"/>
    </xf>
    <xf numFmtId="0" fontId="3" fillId="2" borderId="0" xfId="0" applyFont="1" applyFill="1"/>
    <xf numFmtId="0" fontId="2" fillId="2" borderId="38" xfId="2" applyFont="1" applyFill="1" applyBorder="1" applyAlignment="1">
      <alignment horizontal="center"/>
    </xf>
    <xf numFmtId="0" fontId="28" fillId="2" borderId="38" xfId="2" applyFont="1" applyFill="1" applyBorder="1" applyAlignment="1">
      <alignment horizontal="left"/>
    </xf>
    <xf numFmtId="2" fontId="63" fillId="2" borderId="39" xfId="0" applyNumberFormat="1" applyFont="1" applyFill="1" applyBorder="1" applyAlignment="1">
      <alignment horizontal="center"/>
    </xf>
    <xf numFmtId="1" fontId="3" fillId="2" borderId="40" xfId="0" applyNumberFormat="1" applyFont="1" applyFill="1" applyBorder="1" applyAlignment="1">
      <alignment horizontal="center"/>
    </xf>
    <xf numFmtId="2" fontId="14" fillId="2" borderId="40" xfId="0" applyNumberFormat="1" applyFont="1" applyFill="1" applyBorder="1" applyAlignment="1">
      <alignment horizontal="center"/>
    </xf>
    <xf numFmtId="2" fontId="5" fillId="2" borderId="40" xfId="0" applyNumberFormat="1" applyFont="1" applyFill="1" applyBorder="1" applyAlignment="1">
      <alignment horizontal="center"/>
    </xf>
    <xf numFmtId="3" fontId="4" fillId="2" borderId="40" xfId="0" applyNumberFormat="1" applyFont="1" applyFill="1" applyBorder="1" applyAlignment="1">
      <alignment horizontal="center"/>
    </xf>
    <xf numFmtId="2" fontId="64" fillId="2" borderId="40" xfId="0" applyNumberFormat="1" applyFont="1" applyFill="1" applyBorder="1" applyAlignment="1">
      <alignment horizontal="center"/>
    </xf>
    <xf numFmtId="1" fontId="22" fillId="2" borderId="40" xfId="0" applyNumberFormat="1" applyFont="1" applyFill="1" applyBorder="1" applyAlignment="1">
      <alignment horizontal="center"/>
    </xf>
    <xf numFmtId="2" fontId="22" fillId="2" borderId="40" xfId="0" applyNumberFormat="1" applyFont="1" applyFill="1" applyBorder="1" applyAlignment="1">
      <alignment horizontal="center"/>
    </xf>
    <xf numFmtId="2" fontId="23" fillId="2" borderId="40" xfId="0" applyNumberFormat="1" applyFont="1" applyFill="1" applyBorder="1" applyAlignment="1">
      <alignment horizontal="center"/>
    </xf>
    <xf numFmtId="10" fontId="65" fillId="2" borderId="40" xfId="1" applyNumberFormat="1" applyFont="1" applyFill="1" applyBorder="1" applyAlignment="1">
      <alignment horizontal="center"/>
    </xf>
    <xf numFmtId="2" fontId="66" fillId="2" borderId="40" xfId="1" applyNumberFormat="1" applyFont="1" applyFill="1" applyBorder="1" applyAlignment="1">
      <alignment horizontal="center"/>
    </xf>
    <xf numFmtId="10" fontId="67" fillId="2" borderId="40" xfId="1" applyNumberFormat="1" applyFont="1" applyFill="1" applyBorder="1" applyAlignment="1">
      <alignment horizontal="center"/>
    </xf>
    <xf numFmtId="2" fontId="27" fillId="2" borderId="40" xfId="0" applyNumberFormat="1" applyFont="1" applyFill="1" applyBorder="1" applyAlignment="1">
      <alignment horizontal="center"/>
    </xf>
    <xf numFmtId="10" fontId="64" fillId="2" borderId="40" xfId="1" applyNumberFormat="1" applyFont="1" applyFill="1" applyBorder="1" applyAlignment="1">
      <alignment horizontal="center"/>
    </xf>
    <xf numFmtId="3" fontId="12" fillId="2" borderId="40" xfId="0" applyNumberFormat="1" applyFont="1" applyFill="1" applyBorder="1" applyAlignment="1">
      <alignment horizontal="center"/>
    </xf>
    <xf numFmtId="4" fontId="8" fillId="2" borderId="40" xfId="0" applyNumberFormat="1" applyFont="1" applyFill="1" applyBorder="1" applyAlignment="1">
      <alignment horizontal="center"/>
    </xf>
    <xf numFmtId="4" fontId="9" fillId="2" borderId="40" xfId="0" applyNumberFormat="1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1" fillId="2" borderId="40" xfId="0" applyFont="1" applyFill="1" applyBorder="1" applyAlignment="1">
      <alignment horizontal="center"/>
    </xf>
    <xf numFmtId="3" fontId="8" fillId="2" borderId="40" xfId="0" applyNumberFormat="1" applyFont="1" applyFill="1" applyBorder="1" applyAlignment="1">
      <alignment horizontal="center"/>
    </xf>
    <xf numFmtId="1" fontId="14" fillId="2" borderId="40" xfId="0" applyNumberFormat="1" applyFont="1" applyFill="1" applyBorder="1" applyAlignment="1">
      <alignment horizontal="center"/>
    </xf>
    <xf numFmtId="2" fontId="11" fillId="2" borderId="40" xfId="0" applyNumberFormat="1" applyFont="1" applyFill="1" applyBorder="1" applyAlignment="1">
      <alignment horizontal="center"/>
    </xf>
    <xf numFmtId="10" fontId="12" fillId="2" borderId="40" xfId="1" applyNumberFormat="1" applyFont="1" applyFill="1" applyBorder="1" applyAlignment="1">
      <alignment horizontal="center"/>
    </xf>
    <xf numFmtId="10" fontId="23" fillId="2" borderId="40" xfId="1" applyNumberFormat="1" applyFont="1" applyFill="1" applyBorder="1" applyAlignment="1">
      <alignment horizontal="center"/>
    </xf>
    <xf numFmtId="3" fontId="68" fillId="2" borderId="40" xfId="0" applyNumberFormat="1" applyFont="1" applyFill="1" applyBorder="1" applyAlignment="1">
      <alignment horizontal="center"/>
    </xf>
    <xf numFmtId="3" fontId="13" fillId="2" borderId="40" xfId="0" applyNumberFormat="1" applyFont="1" applyFill="1" applyBorder="1" applyAlignment="1">
      <alignment horizontal="center"/>
    </xf>
    <xf numFmtId="4" fontId="15" fillId="2" borderId="40" xfId="0" applyNumberFormat="1" applyFont="1" applyFill="1" applyBorder="1" applyAlignment="1">
      <alignment horizontal="center"/>
    </xf>
    <xf numFmtId="0" fontId="69" fillId="2" borderId="40" xfId="0" applyFont="1" applyFill="1" applyBorder="1" applyAlignment="1">
      <alignment horizontal="center"/>
    </xf>
    <xf numFmtId="0" fontId="16" fillId="2" borderId="40" xfId="0" applyFont="1" applyFill="1" applyBorder="1" applyAlignment="1">
      <alignment horizontal="center"/>
    </xf>
    <xf numFmtId="10" fontId="32" fillId="2" borderId="40" xfId="1" applyNumberFormat="1" applyFont="1" applyFill="1" applyBorder="1" applyAlignment="1">
      <alignment horizontal="center"/>
    </xf>
    <xf numFmtId="2" fontId="16" fillId="2" borderId="40" xfId="0" applyNumberFormat="1" applyFont="1" applyFill="1" applyBorder="1" applyAlignment="1">
      <alignment horizontal="center"/>
    </xf>
    <xf numFmtId="10" fontId="29" fillId="2" borderId="40" xfId="1" applyNumberFormat="1" applyFont="1" applyFill="1" applyBorder="1" applyAlignment="1">
      <alignment horizontal="center"/>
    </xf>
    <xf numFmtId="3" fontId="70" fillId="2" borderId="40" xfId="0" applyNumberFormat="1" applyFont="1" applyFill="1" applyBorder="1" applyAlignment="1">
      <alignment horizontal="center"/>
    </xf>
    <xf numFmtId="3" fontId="13" fillId="3" borderId="40" xfId="0" applyNumberFormat="1" applyFont="1" applyFill="1" applyBorder="1" applyAlignment="1">
      <alignment horizontal="center"/>
    </xf>
    <xf numFmtId="3" fontId="70" fillId="3" borderId="40" xfId="0" applyNumberFormat="1" applyFont="1" applyFill="1" applyBorder="1" applyAlignment="1">
      <alignment horizontal="center"/>
    </xf>
    <xf numFmtId="1" fontId="5" fillId="2" borderId="40" xfId="0" applyNumberFormat="1" applyFont="1" applyFill="1" applyBorder="1" applyAlignment="1">
      <alignment horizontal="center"/>
    </xf>
    <xf numFmtId="10" fontId="9" fillId="2" borderId="40" xfId="1" applyNumberFormat="1" applyFont="1" applyFill="1" applyBorder="1" applyAlignment="1">
      <alignment horizontal="center"/>
    </xf>
    <xf numFmtId="10" fontId="11" fillId="2" borderId="40" xfId="1" applyNumberFormat="1" applyFont="1" applyFill="1" applyBorder="1" applyAlignment="1">
      <alignment horizontal="center"/>
    </xf>
    <xf numFmtId="3" fontId="71" fillId="3" borderId="40" xfId="0" applyNumberFormat="1" applyFont="1" applyFill="1" applyBorder="1" applyAlignment="1">
      <alignment horizontal="center"/>
    </xf>
    <xf numFmtId="3" fontId="8" fillId="2" borderId="41" xfId="0" applyNumberFormat="1" applyFont="1" applyFill="1" applyBorder="1" applyAlignment="1">
      <alignment horizontal="center"/>
    </xf>
    <xf numFmtId="3" fontId="8" fillId="2" borderId="42" xfId="0" applyNumberFormat="1" applyFont="1" applyFill="1" applyBorder="1" applyAlignment="1">
      <alignment horizontal="center"/>
    </xf>
    <xf numFmtId="3" fontId="72" fillId="2" borderId="42" xfId="0" applyNumberFormat="1" applyFont="1" applyFill="1" applyBorder="1" applyAlignment="1">
      <alignment horizontal="center"/>
    </xf>
    <xf numFmtId="4" fontId="25" fillId="2" borderId="43" xfId="0" applyNumberFormat="1" applyFont="1" applyFill="1" applyBorder="1" applyAlignment="1">
      <alignment horizontal="center"/>
    </xf>
    <xf numFmtId="2" fontId="74" fillId="2" borderId="40" xfId="0" applyNumberFormat="1" applyFont="1" applyFill="1" applyBorder="1" applyAlignment="1">
      <alignment horizontal="center"/>
    </xf>
    <xf numFmtId="10" fontId="11" fillId="2" borderId="41" xfId="1" applyNumberFormat="1" applyFont="1" applyFill="1" applyBorder="1" applyAlignment="1">
      <alignment horizontal="center"/>
    </xf>
    <xf numFmtId="4" fontId="9" fillId="2" borderId="43" xfId="0" applyNumberFormat="1" applyFont="1" applyFill="1" applyBorder="1" applyAlignment="1">
      <alignment horizontal="center"/>
    </xf>
    <xf numFmtId="10" fontId="25" fillId="2" borderId="40" xfId="1" applyNumberFormat="1" applyFont="1" applyFill="1" applyBorder="1" applyAlignment="1">
      <alignment horizontal="center"/>
    </xf>
    <xf numFmtId="10" fontId="34" fillId="2" borderId="41" xfId="1" applyNumberFormat="1" applyFont="1" applyFill="1" applyBorder="1" applyAlignment="1">
      <alignment horizontal="center"/>
    </xf>
    <xf numFmtId="0" fontId="76" fillId="2" borderId="35" xfId="2" applyFont="1" applyFill="1" applyBorder="1" applyAlignment="1">
      <alignment horizontal="center"/>
    </xf>
    <xf numFmtId="2" fontId="63" fillId="2" borderId="18" xfId="0" applyNumberFormat="1" applyFont="1" applyFill="1" applyBorder="1" applyAlignment="1">
      <alignment horizontal="center"/>
    </xf>
    <xf numFmtId="1" fontId="3" fillId="2" borderId="33" xfId="0" applyNumberFormat="1" applyFont="1" applyFill="1" applyBorder="1" applyAlignment="1">
      <alignment horizontal="center"/>
    </xf>
    <xf numFmtId="2" fontId="14" fillId="2" borderId="33" xfId="0" applyNumberFormat="1" applyFont="1" applyFill="1" applyBorder="1" applyAlignment="1">
      <alignment horizontal="center"/>
    </xf>
    <xf numFmtId="2" fontId="5" fillId="2" borderId="33" xfId="0" applyNumberFormat="1" applyFont="1" applyFill="1" applyBorder="1" applyAlignment="1">
      <alignment horizontal="center"/>
    </xf>
    <xf numFmtId="3" fontId="5" fillId="2" borderId="33" xfId="0" applyNumberFormat="1" applyFont="1" applyFill="1" applyBorder="1" applyAlignment="1">
      <alignment horizontal="center"/>
    </xf>
    <xf numFmtId="2" fontId="64" fillId="2" borderId="33" xfId="0" applyNumberFormat="1" applyFont="1" applyFill="1" applyBorder="1" applyAlignment="1">
      <alignment horizontal="center"/>
    </xf>
    <xf numFmtId="1" fontId="22" fillId="2" borderId="33" xfId="0" applyNumberFormat="1" applyFont="1" applyFill="1" applyBorder="1" applyAlignment="1">
      <alignment horizontal="center"/>
    </xf>
    <xf numFmtId="2" fontId="22" fillId="2" borderId="33" xfId="0" applyNumberFormat="1" applyFont="1" applyFill="1" applyBorder="1" applyAlignment="1">
      <alignment horizontal="center"/>
    </xf>
    <xf numFmtId="2" fontId="23" fillId="2" borderId="33" xfId="0" applyNumberFormat="1" applyFont="1" applyFill="1" applyBorder="1" applyAlignment="1">
      <alignment horizontal="center"/>
    </xf>
    <xf numFmtId="10" fontId="65" fillId="2" borderId="33" xfId="1" applyNumberFormat="1" applyFont="1" applyFill="1" applyBorder="1" applyAlignment="1">
      <alignment horizontal="center"/>
    </xf>
    <xf numFmtId="2" fontId="66" fillId="2" borderId="33" xfId="1" applyNumberFormat="1" applyFont="1" applyFill="1" applyBorder="1" applyAlignment="1">
      <alignment horizontal="center"/>
    </xf>
    <xf numFmtId="10" fontId="67" fillId="2" borderId="33" xfId="1" applyNumberFormat="1" applyFont="1" applyFill="1" applyBorder="1" applyAlignment="1">
      <alignment horizontal="center"/>
    </xf>
    <xf numFmtId="2" fontId="27" fillId="2" borderId="33" xfId="0" applyNumberFormat="1" applyFont="1" applyFill="1" applyBorder="1" applyAlignment="1">
      <alignment horizontal="center"/>
    </xf>
    <xf numFmtId="10" fontId="64" fillId="2" borderId="33" xfId="1" applyNumberFormat="1" applyFont="1" applyFill="1" applyBorder="1" applyAlignment="1">
      <alignment horizontal="center"/>
    </xf>
    <xf numFmtId="3" fontId="12" fillId="2" borderId="33" xfId="0" applyNumberFormat="1" applyFont="1" applyFill="1" applyBorder="1" applyAlignment="1">
      <alignment horizontal="center"/>
    </xf>
    <xf numFmtId="3" fontId="4" fillId="2" borderId="33" xfId="0" applyNumberFormat="1" applyFont="1" applyFill="1" applyBorder="1" applyAlignment="1">
      <alignment horizontal="center"/>
    </xf>
    <xf numFmtId="4" fontId="8" fillId="2" borderId="33" xfId="0" applyNumberFormat="1" applyFont="1" applyFill="1" applyBorder="1" applyAlignment="1">
      <alignment horizontal="center"/>
    </xf>
    <xf numFmtId="4" fontId="9" fillId="2" borderId="33" xfId="0" applyNumberFormat="1" applyFont="1" applyFill="1" applyBorder="1" applyAlignment="1">
      <alignment horizontal="center"/>
    </xf>
    <xf numFmtId="2" fontId="10" fillId="2" borderId="33" xfId="0" applyNumberFormat="1" applyFont="1" applyFill="1" applyBorder="1" applyAlignment="1">
      <alignment horizontal="center"/>
    </xf>
    <xf numFmtId="2" fontId="11" fillId="2" borderId="33" xfId="0" applyNumberFormat="1" applyFont="1" applyFill="1" applyBorder="1" applyAlignment="1">
      <alignment horizontal="center"/>
    </xf>
    <xf numFmtId="3" fontId="8" fillId="2" borderId="33" xfId="0" applyNumberFormat="1" applyFont="1" applyFill="1" applyBorder="1" applyAlignment="1">
      <alignment horizontal="center"/>
    </xf>
    <xf numFmtId="1" fontId="28" fillId="2" borderId="33" xfId="0" applyNumberFormat="1" applyFont="1" applyFill="1" applyBorder="1" applyAlignment="1">
      <alignment horizontal="center"/>
    </xf>
    <xf numFmtId="10" fontId="12" fillId="2" borderId="33" xfId="1" applyNumberFormat="1" applyFont="1" applyFill="1" applyBorder="1" applyAlignment="1">
      <alignment horizontal="center"/>
    </xf>
    <xf numFmtId="10" fontId="23" fillId="2" borderId="33" xfId="1" applyNumberFormat="1" applyFont="1" applyFill="1" applyBorder="1" applyAlignment="1">
      <alignment horizontal="center"/>
    </xf>
    <xf numFmtId="3" fontId="68" fillId="2" borderId="33" xfId="0" applyNumberFormat="1" applyFont="1" applyFill="1" applyBorder="1" applyAlignment="1">
      <alignment horizontal="center"/>
    </xf>
    <xf numFmtId="3" fontId="21" fillId="2" borderId="33" xfId="0" applyNumberFormat="1" applyFont="1" applyFill="1" applyBorder="1" applyAlignment="1">
      <alignment horizontal="center"/>
    </xf>
    <xf numFmtId="1" fontId="14" fillId="2" borderId="33" xfId="0" applyNumberFormat="1" applyFont="1" applyFill="1" applyBorder="1" applyAlignment="1">
      <alignment horizontal="center"/>
    </xf>
    <xf numFmtId="4" fontId="15" fillId="2" borderId="33" xfId="0" applyNumberFormat="1" applyFont="1" applyFill="1" applyBorder="1" applyAlignment="1">
      <alignment horizontal="center"/>
    </xf>
    <xf numFmtId="2" fontId="69" fillId="2" borderId="33" xfId="0" applyNumberFormat="1" applyFont="1" applyFill="1" applyBorder="1" applyAlignment="1">
      <alignment horizontal="center"/>
    </xf>
    <xf numFmtId="0" fontId="16" fillId="2" borderId="33" xfId="0" applyFont="1" applyFill="1" applyBorder="1" applyAlignment="1">
      <alignment horizontal="center"/>
    </xf>
    <xf numFmtId="10" fontId="32" fillId="2" borderId="33" xfId="1" applyNumberFormat="1" applyFont="1" applyFill="1" applyBorder="1" applyAlignment="1">
      <alignment horizontal="center"/>
    </xf>
    <xf numFmtId="10" fontId="29" fillId="2" borderId="33" xfId="1" applyNumberFormat="1" applyFont="1" applyFill="1" applyBorder="1" applyAlignment="1">
      <alignment horizontal="center"/>
    </xf>
    <xf numFmtId="3" fontId="70" fillId="2" borderId="33" xfId="0" applyNumberFormat="1" applyFont="1" applyFill="1" applyBorder="1" applyAlignment="1">
      <alignment horizontal="center"/>
    </xf>
    <xf numFmtId="2" fontId="16" fillId="2" borderId="33" xfId="0" applyNumberFormat="1" applyFont="1" applyFill="1" applyBorder="1" applyAlignment="1">
      <alignment horizontal="center"/>
    </xf>
    <xf numFmtId="3" fontId="13" fillId="3" borderId="33" xfId="0" applyNumberFormat="1" applyFont="1" applyFill="1" applyBorder="1" applyAlignment="1">
      <alignment horizontal="center"/>
    </xf>
    <xf numFmtId="3" fontId="70" fillId="3" borderId="33" xfId="0" applyNumberFormat="1" applyFont="1" applyFill="1" applyBorder="1" applyAlignment="1">
      <alignment horizontal="center"/>
    </xf>
    <xf numFmtId="1" fontId="5" fillId="2" borderId="33" xfId="0" applyNumberFormat="1" applyFont="1" applyFill="1" applyBorder="1" applyAlignment="1">
      <alignment horizontal="center"/>
    </xf>
    <xf numFmtId="10" fontId="9" fillId="2" borderId="33" xfId="1" applyNumberFormat="1" applyFont="1" applyFill="1" applyBorder="1" applyAlignment="1">
      <alignment horizontal="center"/>
    </xf>
    <xf numFmtId="10" fontId="11" fillId="2" borderId="33" xfId="1" applyNumberFormat="1" applyFont="1" applyFill="1" applyBorder="1" applyAlignment="1">
      <alignment horizontal="center"/>
    </xf>
    <xf numFmtId="3" fontId="71" fillId="3" borderId="33" xfId="0" applyNumberFormat="1" applyFont="1" applyFill="1" applyBorder="1" applyAlignment="1">
      <alignment horizontal="center"/>
    </xf>
    <xf numFmtId="3" fontId="8" fillId="2" borderId="34" xfId="0" applyNumberFormat="1" applyFont="1" applyFill="1" applyBorder="1" applyAlignment="1">
      <alignment horizontal="center"/>
    </xf>
    <xf numFmtId="4" fontId="9" fillId="2" borderId="44" xfId="0" applyNumberFormat="1" applyFont="1" applyFill="1" applyBorder="1" applyAlignment="1">
      <alignment horizontal="center"/>
    </xf>
    <xf numFmtId="10" fontId="11" fillId="2" borderId="34" xfId="1" applyNumberFormat="1" applyFont="1" applyFill="1" applyBorder="1" applyAlignment="1">
      <alignment horizontal="center"/>
    </xf>
    <xf numFmtId="10" fontId="25" fillId="2" borderId="33" xfId="1" applyNumberFormat="1" applyFont="1" applyFill="1" applyBorder="1" applyAlignment="1">
      <alignment horizontal="center"/>
    </xf>
    <xf numFmtId="10" fontId="34" fillId="2" borderId="34" xfId="1" applyNumberFormat="1" applyFont="1" applyFill="1" applyBorder="1" applyAlignment="1">
      <alignment horizontal="center"/>
    </xf>
    <xf numFmtId="0" fontId="76" fillId="2" borderId="37" xfId="2" applyFont="1" applyFill="1" applyBorder="1" applyAlignment="1">
      <alignment horizontal="center"/>
    </xf>
    <xf numFmtId="3" fontId="5" fillId="2" borderId="14" xfId="0" applyNumberFormat="1" applyFont="1" applyFill="1" applyBorder="1" applyAlignment="1">
      <alignment horizontal="center"/>
    </xf>
    <xf numFmtId="1" fontId="28" fillId="2" borderId="14" xfId="0" applyNumberFormat="1" applyFont="1" applyFill="1" applyBorder="1" applyAlignment="1">
      <alignment horizontal="center"/>
    </xf>
    <xf numFmtId="3" fontId="21" fillId="2" borderId="14" xfId="0" applyNumberFormat="1" applyFont="1" applyFill="1" applyBorder="1" applyAlignment="1">
      <alignment horizontal="center"/>
    </xf>
    <xf numFmtId="0" fontId="76" fillId="2" borderId="38" xfId="2" applyFont="1" applyFill="1" applyBorder="1" applyAlignment="1">
      <alignment horizontal="center"/>
    </xf>
    <xf numFmtId="2" fontId="10" fillId="2" borderId="40" xfId="0" applyNumberFormat="1" applyFont="1" applyFill="1" applyBorder="1" applyAlignment="1">
      <alignment horizontal="center"/>
    </xf>
    <xf numFmtId="1" fontId="28" fillId="2" borderId="40" xfId="0" applyNumberFormat="1" applyFont="1" applyFill="1" applyBorder="1" applyAlignment="1">
      <alignment horizontal="center"/>
    </xf>
    <xf numFmtId="3" fontId="5" fillId="2" borderId="40" xfId="0" applyNumberFormat="1" applyFont="1" applyFill="1" applyBorder="1" applyAlignment="1">
      <alignment horizontal="center"/>
    </xf>
    <xf numFmtId="0" fontId="14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12" fillId="2" borderId="14" xfId="0" applyFont="1" applyFill="1" applyBorder="1" applyAlignment="1">
      <alignment horizontal="center"/>
    </xf>
    <xf numFmtId="0" fontId="18" fillId="2" borderId="0" xfId="0" applyFont="1" applyFill="1" applyBorder="1" applyAlignment="1">
      <alignment horizontal="center" wrapText="1"/>
    </xf>
    <xf numFmtId="0" fontId="2" fillId="2" borderId="1" xfId="2" applyFont="1" applyFill="1" applyBorder="1" applyAlignment="1">
      <alignment horizontal="center" vertical="center"/>
    </xf>
    <xf numFmtId="0" fontId="2" fillId="2" borderId="12" xfId="2" applyFont="1" applyFill="1" applyBorder="1" applyAlignment="1">
      <alignment horizontal="center" vertical="center"/>
    </xf>
    <xf numFmtId="0" fontId="2" fillId="2" borderId="35" xfId="2" applyFont="1" applyFill="1" applyBorder="1" applyAlignment="1">
      <alignment horizontal="center" vertical="center"/>
    </xf>
    <xf numFmtId="164" fontId="14" fillId="2" borderId="1" xfId="2" applyNumberFormat="1" applyFont="1" applyFill="1" applyBorder="1" applyAlignment="1">
      <alignment horizontal="center" vertical="center"/>
    </xf>
    <xf numFmtId="164" fontId="14" fillId="2" borderId="12" xfId="2" applyNumberFormat="1" applyFont="1" applyFill="1" applyBorder="1" applyAlignment="1">
      <alignment horizontal="center" vertical="center"/>
    </xf>
    <xf numFmtId="164" fontId="14" fillId="2" borderId="36" xfId="2" applyNumberFormat="1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/>
    </xf>
    <xf numFmtId="10" fontId="5" fillId="2" borderId="4" xfId="1" applyNumberFormat="1" applyFont="1" applyFill="1" applyBorder="1" applyAlignment="1">
      <alignment horizontal="center"/>
    </xf>
    <xf numFmtId="2" fontId="14" fillId="2" borderId="4" xfId="0" applyNumberFormat="1" applyFont="1" applyFill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/>
    </xf>
    <xf numFmtId="2" fontId="14" fillId="2" borderId="5" xfId="0" applyNumberFormat="1" applyFont="1" applyFill="1" applyBorder="1" applyAlignment="1">
      <alignment horizontal="center" vertical="center"/>
    </xf>
    <xf numFmtId="2" fontId="14" fillId="2" borderId="6" xfId="0" applyNumberFormat="1" applyFont="1" applyFill="1" applyBorder="1" applyAlignment="1">
      <alignment horizontal="center" vertical="center"/>
    </xf>
    <xf numFmtId="2" fontId="14" fillId="2" borderId="7" xfId="0" applyNumberFormat="1" applyFont="1" applyFill="1" applyBorder="1" applyAlignment="1">
      <alignment horizontal="center" vertical="center"/>
    </xf>
    <xf numFmtId="2" fontId="14" fillId="2" borderId="16" xfId="0" applyNumberFormat="1" applyFont="1" applyFill="1" applyBorder="1" applyAlignment="1">
      <alignment horizontal="center" vertical="center"/>
    </xf>
    <xf numFmtId="2" fontId="14" fillId="2" borderId="17" xfId="0" applyNumberFormat="1" applyFont="1" applyFill="1" applyBorder="1" applyAlignment="1">
      <alignment horizontal="center" vertical="center"/>
    </xf>
    <xf numFmtId="2" fontId="14" fillId="2" borderId="18" xfId="0" applyNumberFormat="1" applyFont="1" applyFill="1" applyBorder="1" applyAlignment="1">
      <alignment horizontal="center" vertical="center"/>
    </xf>
    <xf numFmtId="2" fontId="14" fillId="2" borderId="10" xfId="0" applyNumberFormat="1" applyFont="1" applyFill="1" applyBorder="1" applyAlignment="1">
      <alignment horizontal="center" vertical="center"/>
    </xf>
    <xf numFmtId="2" fontId="14" fillId="2" borderId="11" xfId="0" applyNumberFormat="1" applyFont="1" applyFill="1" applyBorder="1" applyAlignment="1">
      <alignment horizontal="center" vertical="center"/>
    </xf>
    <xf numFmtId="2" fontId="14" fillId="2" borderId="20" xfId="0" applyNumberFormat="1" applyFont="1" applyFill="1" applyBorder="1" applyAlignment="1">
      <alignment horizontal="center" vertical="center"/>
    </xf>
    <xf numFmtId="2" fontId="14" fillId="2" borderId="21" xfId="0" applyNumberFormat="1" applyFont="1" applyFill="1" applyBorder="1" applyAlignment="1">
      <alignment horizontal="center" vertical="center"/>
    </xf>
    <xf numFmtId="0" fontId="12" fillId="2" borderId="14" xfId="0" applyFont="1" applyFill="1" applyBorder="1" applyAlignment="1">
      <alignment horizontal="center" vertical="distributed"/>
    </xf>
    <xf numFmtId="0" fontId="26" fillId="2" borderId="14" xfId="0" applyFont="1" applyFill="1" applyBorder="1" applyAlignment="1">
      <alignment horizontal="center" vertical="center" wrapText="1"/>
    </xf>
    <xf numFmtId="0" fontId="26" fillId="2" borderId="14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 vertical="center"/>
    </xf>
    <xf numFmtId="0" fontId="33" fillId="2" borderId="14" xfId="0" applyFont="1" applyFill="1" applyBorder="1" applyAlignment="1">
      <alignment horizontal="center" vertical="center" wrapText="1"/>
    </xf>
    <xf numFmtId="0" fontId="33" fillId="2" borderId="14" xfId="0" applyFont="1" applyFill="1" applyBorder="1" applyAlignment="1">
      <alignment horizontal="center" vertical="center"/>
    </xf>
    <xf numFmtId="0" fontId="34" fillId="2" borderId="14" xfId="0" applyFont="1" applyFill="1" applyBorder="1" applyAlignment="1">
      <alignment horizontal="center" vertical="distributed"/>
    </xf>
    <xf numFmtId="0" fontId="41" fillId="2" borderId="28" xfId="0" applyFont="1" applyFill="1" applyBorder="1" applyAlignment="1">
      <alignment horizontal="center" vertical="center" wrapText="1"/>
    </xf>
    <xf numFmtId="0" fontId="41" fillId="2" borderId="30" xfId="0" applyFont="1" applyFill="1" applyBorder="1" applyAlignment="1">
      <alignment horizontal="center" vertical="center" wrapText="1"/>
    </xf>
    <xf numFmtId="0" fontId="41" fillId="2" borderId="34" xfId="0" applyFont="1" applyFill="1" applyBorder="1" applyAlignment="1">
      <alignment horizontal="center" vertical="center" wrapText="1"/>
    </xf>
    <xf numFmtId="0" fontId="12" fillId="2" borderId="14" xfId="0" applyFont="1" applyFill="1" applyBorder="1" applyAlignment="1">
      <alignment horizontal="center" vertical="center" wrapText="1"/>
    </xf>
    <xf numFmtId="0" fontId="22" fillId="2" borderId="14" xfId="0" applyFont="1" applyFill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center" vertical="distributed"/>
    </xf>
    <xf numFmtId="0" fontId="29" fillId="2" borderId="26" xfId="0" applyFont="1" applyFill="1" applyBorder="1" applyAlignment="1">
      <alignment horizontal="center" vertical="center" wrapText="1"/>
    </xf>
    <xf numFmtId="0" fontId="39" fillId="2" borderId="14" xfId="0" applyFont="1" applyFill="1" applyBorder="1" applyAlignment="1">
      <alignment horizontal="center" vertical="distributed"/>
    </xf>
    <xf numFmtId="0" fontId="49" fillId="2" borderId="14" xfId="0" applyFont="1" applyFill="1" applyBorder="1" applyAlignment="1">
      <alignment horizontal="center" vertical="center" wrapText="1"/>
    </xf>
    <xf numFmtId="0" fontId="50" fillId="2" borderId="14" xfId="0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40" fillId="2" borderId="27" xfId="0" applyFont="1" applyFill="1" applyBorder="1" applyAlignment="1">
      <alignment horizontal="center" vertical="center" wrapText="1"/>
    </xf>
    <xf numFmtId="0" fontId="40" fillId="2" borderId="29" xfId="0" applyFont="1" applyFill="1" applyBorder="1" applyAlignment="1">
      <alignment horizontal="center" vertical="center" wrapText="1"/>
    </xf>
    <xf numFmtId="0" fontId="40" fillId="2" borderId="33" xfId="0" applyFont="1" applyFill="1" applyBorder="1" applyAlignment="1">
      <alignment horizontal="center" vertical="center" wrapText="1"/>
    </xf>
    <xf numFmtId="0" fontId="46" fillId="2" borderId="14" xfId="0" applyFont="1" applyFill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center" vertical="distributed"/>
    </xf>
    <xf numFmtId="0" fontId="3" fillId="2" borderId="14" xfId="0" applyFont="1" applyFill="1" applyBorder="1" applyAlignment="1">
      <alignment horizontal="center" vertical="distributed"/>
    </xf>
    <xf numFmtId="0" fontId="5" fillId="2" borderId="14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32" fillId="2" borderId="14" xfId="0" applyFont="1" applyFill="1" applyBorder="1" applyAlignment="1">
      <alignment horizontal="center" vertical="center" wrapText="1"/>
    </xf>
    <xf numFmtId="0" fontId="32" fillId="2" borderId="14" xfId="0" applyFont="1" applyFill="1" applyBorder="1" applyAlignment="1">
      <alignment horizontal="center" vertical="center"/>
    </xf>
    <xf numFmtId="0" fontId="43" fillId="2" borderId="14" xfId="0" applyFont="1" applyFill="1" applyBorder="1" applyAlignment="1">
      <alignment horizontal="center" vertical="distributed"/>
    </xf>
    <xf numFmtId="0" fontId="44" fillId="2" borderId="14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center"/>
    </xf>
    <xf numFmtId="0" fontId="45" fillId="2" borderId="14" xfId="0" applyFont="1" applyFill="1" applyBorder="1" applyAlignment="1">
      <alignment horizontal="center" vertical="center" wrapText="1"/>
    </xf>
    <xf numFmtId="0" fontId="44" fillId="2" borderId="14" xfId="0" applyFont="1" applyFill="1" applyBorder="1" applyAlignment="1">
      <alignment horizontal="center" vertical="distributed"/>
    </xf>
    <xf numFmtId="0" fontId="47" fillId="2" borderId="14" xfId="0" applyFont="1" applyFill="1" applyBorder="1" applyAlignment="1">
      <alignment horizontal="center" vertical="distributed"/>
    </xf>
    <xf numFmtId="0" fontId="40" fillId="2" borderId="14" xfId="0" applyFont="1" applyFill="1" applyBorder="1" applyAlignment="1">
      <alignment horizontal="center" vertical="center" wrapText="1"/>
    </xf>
    <xf numFmtId="0" fontId="12" fillId="2" borderId="19" xfId="0" applyFont="1" applyFill="1" applyBorder="1" applyAlignment="1">
      <alignment horizontal="center" vertical="distributed"/>
    </xf>
    <xf numFmtId="2" fontId="63" fillId="2" borderId="14" xfId="0" applyNumberFormat="1" applyFont="1" applyFill="1" applyBorder="1" applyAlignment="1">
      <alignment horizontal="center"/>
    </xf>
    <xf numFmtId="0" fontId="0" fillId="2" borderId="14" xfId="0" applyFill="1" applyBorder="1" applyAlignment="1"/>
    <xf numFmtId="0" fontId="32" fillId="2" borderId="14" xfId="0" applyFont="1" applyFill="1" applyBorder="1" applyAlignment="1">
      <alignment horizontal="center" vertical="distributed"/>
    </xf>
    <xf numFmtId="0" fontId="48" fillId="2" borderId="14" xfId="0" applyFont="1" applyFill="1" applyBorder="1" applyAlignment="1">
      <alignment horizontal="center" vertical="distributed"/>
    </xf>
  </cellXfs>
  <cellStyles count="3">
    <cellStyle name="Normal" xfId="0" builtinId="0"/>
    <cellStyle name="Normal_Sheet1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&#1062;&#1077;&#1085;&#1080;%2001.07.19%20-30.06.20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5.%20&#1042;&#1077;&#1086;&#1083;&#1080;&#1103;%20&#1042;&#1072;&#1088;&#1085;&#1072;%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5.%20&#1058;&#1060;%20&#1042;&#1077;&#1086;&#1083;&#1080;&#1103;%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6.%20&#1058;&#1060;%20&#1042;&#1088;&#1072;&#1094;&#1072;%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6.%20&#1058;&#1060;%20&#1042;&#1088;&#1072;&#1094;&#1072;%200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7.%20&#1058;&#1060;%20&#1042;&#1058;%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7.%20&#1058;&#1060;%20&#1042;&#1058;%2001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8.%20&#1058;&#1060;%20&#1056;&#1072;&#1079;&#1075;&#1088;&#1072;&#1076;%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8.%20&#1058;&#1060;%20&#1056;&#1072;&#1079;&#1075;&#1088;&#1072;&#1076;%200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11.%20&#1058;&#1060;%20&#1056;&#1091;&#1089;&#1077;%200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11.%20&#1058;&#1060;%20&#1056;&#1091;&#1089;&#1077;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1.%20&#1058;&#1060;%20&#1057;&#1086;&#1092;&#1080;&#1103;%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12.%20&#1058;&#1060;%20&#1055;&#1077;&#1088;&#1085;&#1080;&#1082;%200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12.%20&#1058;&#1060;%20&#1055;&#1077;&#1088;&#1085;&#1080;&#1082;%200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13.%20&#1058;&#1060;%20&#1057;&#1083;&#1080;&#1074;&#1077;&#1085;%200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13.%20&#1058;&#1060;%20&#1057;&#1083;&#1080;&#1074;&#1077;&#1085;%20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14.%20&#1058;&#1060;%20&#1043;&#1072;&#1073;&#1088;&#1086;&#1074;&#1086;%200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14.%20&#1058;&#1060;%20&#1043;&#1072;&#1073;&#1088;&#1086;&#1074;&#1086;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1.%20&#1058;&#1060;%20&#1057;&#1086;&#1092;&#1080;&#1103;%200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2.%20&#1058;&#1060;%20&#1045;&#1042;&#1053;%20&#1055;&#1083;&#1086;&#1074;&#1076;&#1080;&#1074;%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2.%20&#1058;&#1060;%20&#1045;&#1042;&#1053;%20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3.%20&#1058;&#1060;%20&#1055;&#1083;&#1077;&#1074;&#1077;&#1085;%200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3.%20&#1058;&#1060;%20&#1055;&#1083;&#1077;&#1074;&#1077;&#1085;%200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62;&#1077;&#1085;&#1080;%202018%20&#1088;&#1077;&#1096;&#1077;&#1085;&#1080;&#1077;/&#1079;&#1072;%20&#1088;&#1077;&#1096;&#1077;&#1085;&#1080;&#1077;%201.07.2018%20&#1075;/4.%20&#1058;&#1060;%20&#1041;&#1091;&#1088;&#1075;&#1072;&#1089;%200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k-ialex/Desktop/&#1055;&#1088;&#1077;&#1080;&#1079;&#1095;&#1080;&#1089;&#1083;&#1103;&#1074;&#1072;&#1085;&#1077;%20&#1085;&#1072;%20&#1085;&#1072;&#1076;&#1074;&#1079;&#1077;&#1090;&#1080;%20&#1087;&#1088;&#1080;&#1093;&#1086;&#1076;&#1080;/&#1062;&#1077;&#1085;&#1080;%20&#1086;&#1090;%201.04.2020/4.%20&#1058;&#1060;%20&#1041;&#1091;&#1088;&#1075;&#1072;&#1089;%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4"/>
      <sheetName val="2017-2018"/>
      <sheetName val="2019-2020"/>
      <sheetName val="Sheet1"/>
      <sheetName val="Помощ"/>
      <sheetName val="Sheet2"/>
      <sheetName val="медии"/>
      <sheetName val="Sheet3"/>
    </sheetNames>
    <sheetDataSet>
      <sheetData sheetId="0"/>
      <sheetData sheetId="1"/>
      <sheetData sheetId="2">
        <row r="1">
          <cell r="DS1">
            <v>474.54810000000003</v>
          </cell>
          <cell r="EA1">
            <v>265.45679999999999</v>
          </cell>
        </row>
        <row r="8">
          <cell r="DX8">
            <v>-0.27909380366203562</v>
          </cell>
          <cell r="DY8">
            <v>-0.21842640407563352</v>
          </cell>
        </row>
        <row r="9">
          <cell r="DL9">
            <v>199.84</v>
          </cell>
          <cell r="DN9">
            <v>95.64</v>
          </cell>
        </row>
        <row r="10">
          <cell r="DL10">
            <v>189.97</v>
          </cell>
          <cell r="DN10">
            <v>97.58</v>
          </cell>
        </row>
        <row r="11">
          <cell r="DL11">
            <v>213.87</v>
          </cell>
          <cell r="DM11">
            <v>84.958399999999997</v>
          </cell>
          <cell r="DN11">
            <v>84.98</v>
          </cell>
        </row>
        <row r="12">
          <cell r="DL12">
            <v>200.07</v>
          </cell>
          <cell r="DN12">
            <v>75.25</v>
          </cell>
        </row>
        <row r="13">
          <cell r="DL13">
            <v>199.54</v>
          </cell>
          <cell r="DN13">
            <v>87.34</v>
          </cell>
        </row>
        <row r="14">
          <cell r="DL14">
            <v>215.67</v>
          </cell>
          <cell r="DN14">
            <v>87.87</v>
          </cell>
        </row>
        <row r="15">
          <cell r="DL15">
            <v>246.45</v>
          </cell>
          <cell r="DN15">
            <v>99.410000000000011</v>
          </cell>
        </row>
        <row r="17">
          <cell r="DL17">
            <v>224.85</v>
          </cell>
          <cell r="DN17">
            <v>90.910000000000011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66818.503566265979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 1"/>
    </sheetNames>
    <sheetDataSet>
      <sheetData sheetId="0"/>
      <sheetData sheetId="1"/>
      <sheetData sheetId="2"/>
      <sheetData sheetId="3"/>
      <sheetData sheetId="4">
        <row r="118">
          <cell r="F118">
            <v>141.94999999999999</v>
          </cell>
        </row>
      </sheetData>
      <sheetData sheetId="5">
        <row r="23">
          <cell r="E23">
            <v>80.12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80178.747902400006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155.88999999999999</v>
          </cell>
        </row>
      </sheetData>
      <sheetData sheetId="5">
        <row r="23">
          <cell r="E23">
            <v>68.08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19760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190.44</v>
          </cell>
        </row>
      </sheetData>
      <sheetData sheetId="5">
        <row r="23">
          <cell r="E23">
            <v>81.97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25720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165.48</v>
          </cell>
        </row>
      </sheetData>
      <sheetData sheetId="5">
        <row r="23">
          <cell r="E23">
            <v>75.56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_2017"/>
      <sheetName val="Спецификация_18_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325896.01948479703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204.21</v>
          </cell>
        </row>
      </sheetData>
      <sheetData sheetId="5">
        <row r="23">
          <cell r="E23">
            <v>85.7</v>
          </cell>
        </row>
        <row r="44">
          <cell r="E44">
            <v>132.6875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 2017"/>
      <sheetName val="Спецификация 2018 - 201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3850815.3416422084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214700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178.73</v>
          </cell>
        </row>
      </sheetData>
      <sheetData sheetId="5">
        <row r="23">
          <cell r="E23">
            <v>70.88000000000001</v>
          </cell>
        </row>
        <row r="44">
          <cell r="E44">
            <v>37.966500000000003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120125.51293999999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188.78</v>
          </cell>
        </row>
      </sheetData>
      <sheetData sheetId="5">
        <row r="23">
          <cell r="E23">
            <v>80.5</v>
          </cell>
        </row>
        <row r="44">
          <cell r="E44">
            <v>69.942599999999999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29700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281.64</v>
          </cell>
        </row>
      </sheetData>
      <sheetData sheetId="5">
        <row r="23">
          <cell r="E23">
            <v>98.210000000000008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 2018"/>
      <sheetName val="Спецификация 2019-2020"/>
    </sheetNames>
    <sheetDataSet>
      <sheetData sheetId="0"/>
      <sheetData sheetId="1"/>
      <sheetData sheetId="2"/>
      <sheetData sheetId="3"/>
      <sheetData sheetId="4">
        <row r="118">
          <cell r="F118">
            <v>139.79</v>
          </cell>
        </row>
      </sheetData>
      <sheetData sheetId="5">
        <row r="23">
          <cell r="E23">
            <v>70.320000000000007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236717.33287178155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139.33000000000001</v>
          </cell>
        </row>
      </sheetData>
      <sheetData sheetId="5">
        <row r="23">
          <cell r="E23">
            <v>85.76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208800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153.25</v>
          </cell>
        </row>
      </sheetData>
      <sheetData sheetId="5">
        <row r="23">
          <cell r="E23">
            <v>71.680000000000007</v>
          </cell>
        </row>
        <row r="44">
          <cell r="E44">
            <v>67.130700000000004</v>
          </cell>
        </row>
      </sheetData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7">
          <cell r="E7">
            <v>138101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АЧАЛО"/>
      <sheetName val="Разходи"/>
      <sheetName val="РБА"/>
      <sheetName val="НВ"/>
      <sheetName val="ТИП-ПРОИЗ"/>
      <sheetName val="ТИП-ПРЕНОС"/>
      <sheetName val="Коефициенти"/>
      <sheetName val="ИКП"/>
      <sheetName val="ВК§ППК"/>
      <sheetName val="Спецификация"/>
    </sheetNames>
    <sheetDataSet>
      <sheetData sheetId="0"/>
      <sheetData sheetId="1"/>
      <sheetData sheetId="2"/>
      <sheetData sheetId="3"/>
      <sheetData sheetId="4">
        <row r="118">
          <cell r="F118">
            <v>141.63999999999999</v>
          </cell>
        </row>
      </sheetData>
      <sheetData sheetId="5">
        <row r="23">
          <cell r="E23">
            <v>62.23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DM29"/>
  <sheetViews>
    <sheetView tabSelected="1" topLeftCell="B1" workbookViewId="0">
      <selection activeCell="DN32" sqref="DN32"/>
    </sheetView>
  </sheetViews>
  <sheetFormatPr defaultColWidth="9.33203125" defaultRowHeight="13.2" x14ac:dyDescent="0.25"/>
  <cols>
    <col min="1" max="1" width="9.33203125" style="2" hidden="1" customWidth="1"/>
    <col min="2" max="2" width="4.44140625" style="1" customWidth="1"/>
    <col min="3" max="3" width="35.33203125" style="2" customWidth="1"/>
    <col min="4" max="4" width="9.77734375" style="2" hidden="1" customWidth="1"/>
    <col min="5" max="5" width="8.33203125" style="2" hidden="1" customWidth="1"/>
    <col min="6" max="6" width="13.6640625" style="2" hidden="1" customWidth="1"/>
    <col min="7" max="7" width="8.6640625" style="2" hidden="1" customWidth="1"/>
    <col min="8" max="8" width="8.44140625" style="2" hidden="1" customWidth="1"/>
    <col min="9" max="15" width="8.44140625" style="3" hidden="1" customWidth="1"/>
    <col min="16" max="16" width="7.44140625" style="3" hidden="1" customWidth="1"/>
    <col min="17" max="17" width="6.44140625" style="4" hidden="1" customWidth="1"/>
    <col min="18" max="20" width="6.44140625" style="3" hidden="1" customWidth="1"/>
    <col min="21" max="24" width="6.33203125" style="5" hidden="1" customWidth="1"/>
    <col min="25" max="25" width="8.109375" style="3" hidden="1" customWidth="1"/>
    <col min="26" max="26" width="8.109375" style="6" hidden="1" customWidth="1"/>
    <col min="27" max="27" width="8.109375" style="3" hidden="1" customWidth="1"/>
    <col min="28" max="28" width="8.109375" style="7" hidden="1" customWidth="1"/>
    <col min="29" max="29" width="8.109375" style="8" hidden="1" customWidth="1"/>
    <col min="30" max="31" width="8.109375" style="5" hidden="1" customWidth="1"/>
    <col min="32" max="32" width="9.33203125" style="9" hidden="1" customWidth="1"/>
    <col min="33" max="33" width="10.6640625" style="10" hidden="1" customWidth="1"/>
    <col min="34" max="34" width="8.109375" style="10" hidden="1" customWidth="1"/>
    <col min="35" max="39" width="10.6640625" style="10" hidden="1" customWidth="1"/>
    <col min="40" max="40" width="7.109375" style="10" hidden="1" customWidth="1"/>
    <col min="41" max="41" width="8.44140625" style="9" hidden="1" customWidth="1"/>
    <col min="42" max="42" width="8.44140625" style="11" hidden="1" customWidth="1"/>
    <col min="43" max="43" width="7.77734375" style="12" hidden="1" customWidth="1"/>
    <col min="44" max="44" width="8.44140625" style="13" hidden="1" customWidth="1"/>
    <col min="45" max="46" width="8.109375" style="9" hidden="1" customWidth="1"/>
    <col min="47" max="47" width="8.44140625" style="14" hidden="1" customWidth="1"/>
    <col min="48" max="48" width="8.77734375" style="15" hidden="1" customWidth="1"/>
    <col min="49" max="49" width="8.77734375" style="16" hidden="1" customWidth="1"/>
    <col min="50" max="50" width="8.109375" style="17" hidden="1" customWidth="1"/>
    <col min="51" max="51" width="8.109375" style="18" hidden="1" customWidth="1"/>
    <col min="52" max="52" width="8.109375" style="11" hidden="1" customWidth="1"/>
    <col min="53" max="53" width="8.109375" style="2" hidden="1" customWidth="1"/>
    <col min="54" max="54" width="8.109375" style="19" hidden="1" customWidth="1"/>
    <col min="55" max="55" width="8.109375" style="20" hidden="1" customWidth="1"/>
    <col min="56" max="56" width="8.109375" style="2" hidden="1" customWidth="1"/>
    <col min="57" max="57" width="8.109375" style="3" hidden="1" customWidth="1"/>
    <col min="58" max="61" width="8.109375" style="15" hidden="1" customWidth="1"/>
    <col min="62" max="62" width="7.44140625" style="15" hidden="1" customWidth="1"/>
    <col min="63" max="65" width="8.109375" style="15" hidden="1" customWidth="1"/>
    <col min="66" max="66" width="9.44140625" style="15" hidden="1" customWidth="1"/>
    <col min="67" max="67" width="8.109375" style="15" hidden="1" customWidth="1"/>
    <col min="68" max="68" width="9.109375" style="21" hidden="1" customWidth="1"/>
    <col min="69" max="69" width="8" style="2" hidden="1" customWidth="1"/>
    <col min="70" max="70" width="9" style="2" hidden="1" customWidth="1"/>
    <col min="71" max="72" width="8.109375" style="2" hidden="1" customWidth="1"/>
    <col min="73" max="73" width="8.109375" style="20" hidden="1" customWidth="1"/>
    <col min="74" max="74" width="7.44140625" style="2" hidden="1" customWidth="1"/>
    <col min="75" max="75" width="9.109375" style="3" hidden="1" customWidth="1"/>
    <col min="76" max="76" width="9.6640625" style="2" hidden="1" customWidth="1"/>
    <col min="77" max="77" width="7.109375" style="2" hidden="1" customWidth="1"/>
    <col min="78" max="85" width="8.33203125" style="2" hidden="1" customWidth="1"/>
    <col min="86" max="86" width="7.77734375" style="2" hidden="1" customWidth="1"/>
    <col min="87" max="87" width="8.109375" style="2" hidden="1" customWidth="1"/>
    <col min="88" max="88" width="8" style="2" hidden="1" customWidth="1"/>
    <col min="89" max="89" width="8.33203125" style="2" hidden="1" customWidth="1"/>
    <col min="90" max="95" width="9.44140625" style="2" hidden="1" customWidth="1"/>
    <col min="96" max="96" width="6.33203125" style="3" hidden="1" customWidth="1"/>
    <col min="97" max="98" width="11.109375" style="2" hidden="1" customWidth="1"/>
    <col min="99" max="99" width="9.44140625" style="22" hidden="1" customWidth="1"/>
    <col min="100" max="104" width="11.109375" style="23" hidden="1" customWidth="1"/>
    <col min="105" max="105" width="9.33203125" style="23" hidden="1" customWidth="1"/>
    <col min="106" max="107" width="11.33203125" style="23" hidden="1" customWidth="1"/>
    <col min="108" max="108" width="9.44140625" style="23" customWidth="1"/>
    <col min="109" max="109" width="9.44140625" style="24" customWidth="1"/>
    <col min="110" max="112" width="9.44140625" style="23" customWidth="1"/>
    <col min="113" max="117" width="9.44140625" style="2" customWidth="1"/>
    <col min="118" max="16384" width="9.33203125" style="2"/>
  </cols>
  <sheetData>
    <row r="1" spans="2:117" ht="6.75" customHeight="1" x14ac:dyDescent="0.25"/>
    <row r="2" spans="2:117" ht="24.75" customHeight="1" x14ac:dyDescent="0.4">
      <c r="B2" s="371" t="s">
        <v>0</v>
      </c>
      <c r="C2" s="371"/>
      <c r="D2" s="371"/>
      <c r="E2" s="371"/>
      <c r="F2" s="371"/>
      <c r="G2" s="371"/>
      <c r="H2" s="371"/>
      <c r="I2" s="371"/>
      <c r="J2" s="371"/>
      <c r="K2" s="371"/>
      <c r="L2" s="371"/>
      <c r="M2" s="371"/>
      <c r="N2" s="371"/>
      <c r="O2" s="371"/>
      <c r="P2" s="371"/>
      <c r="Q2" s="371"/>
      <c r="R2" s="371"/>
      <c r="S2" s="371"/>
      <c r="T2" s="371"/>
      <c r="U2" s="371"/>
      <c r="V2" s="371"/>
      <c r="W2" s="371"/>
      <c r="X2" s="371"/>
      <c r="Y2" s="371"/>
      <c r="Z2" s="371"/>
      <c r="AA2" s="371"/>
      <c r="AB2" s="371"/>
      <c r="AC2" s="371"/>
      <c r="AD2" s="371"/>
      <c r="AE2" s="371"/>
      <c r="AF2" s="371"/>
      <c r="AG2" s="371"/>
      <c r="AH2" s="371"/>
      <c r="AI2" s="371"/>
      <c r="AJ2" s="371"/>
      <c r="AK2" s="371"/>
      <c r="AL2" s="371"/>
      <c r="AM2" s="371"/>
      <c r="AN2" s="371"/>
      <c r="AO2" s="371"/>
      <c r="AP2" s="371"/>
      <c r="AQ2" s="371"/>
      <c r="AR2" s="371"/>
      <c r="AS2" s="371"/>
      <c r="AT2" s="371"/>
      <c r="AU2" s="371"/>
      <c r="AV2" s="371"/>
      <c r="AW2" s="371"/>
      <c r="AX2" s="371"/>
      <c r="AY2" s="371"/>
      <c r="AZ2" s="371"/>
      <c r="BA2" s="371"/>
      <c r="BB2" s="371"/>
      <c r="BC2" s="371"/>
      <c r="BD2" s="371"/>
      <c r="BE2" s="371"/>
      <c r="BF2" s="371"/>
      <c r="BG2" s="371"/>
      <c r="BH2" s="371"/>
      <c r="BI2" s="371"/>
      <c r="BJ2" s="371"/>
      <c r="BK2" s="371"/>
      <c r="BL2" s="371"/>
      <c r="BM2" s="371"/>
      <c r="BN2" s="371"/>
      <c r="BO2" s="371"/>
      <c r="BP2" s="371"/>
      <c r="BQ2" s="371"/>
      <c r="BR2" s="371"/>
      <c r="BS2" s="371"/>
      <c r="BT2" s="371"/>
      <c r="BU2" s="371"/>
      <c r="BV2" s="371"/>
      <c r="BW2" s="371"/>
      <c r="BX2" s="371"/>
      <c r="BY2" s="371"/>
      <c r="BZ2" s="371"/>
      <c r="CA2" s="371"/>
      <c r="CB2" s="371"/>
      <c r="CC2" s="371"/>
      <c r="CD2" s="371"/>
      <c r="CE2" s="371"/>
      <c r="CF2" s="371"/>
      <c r="CG2" s="371"/>
      <c r="CH2" s="371"/>
      <c r="CI2" s="371"/>
      <c r="CJ2" s="371"/>
      <c r="CK2" s="371"/>
      <c r="CL2" s="371"/>
      <c r="CM2" s="371"/>
      <c r="CN2" s="371"/>
      <c r="CO2" s="371"/>
      <c r="CP2" s="371"/>
      <c r="CQ2" s="371"/>
      <c r="CR2" s="371"/>
      <c r="CS2" s="371"/>
      <c r="CT2" s="371"/>
      <c r="CU2" s="371"/>
      <c r="CV2" s="371"/>
      <c r="CW2" s="371"/>
      <c r="CX2" s="371"/>
      <c r="CY2" s="371"/>
      <c r="CZ2" s="371"/>
      <c r="DA2" s="371"/>
      <c r="DB2" s="371"/>
      <c r="DC2" s="371"/>
      <c r="DD2" s="371"/>
      <c r="DE2" s="371"/>
      <c r="DF2" s="371"/>
      <c r="DG2" s="371"/>
      <c r="DH2" s="371"/>
      <c r="DI2" s="371"/>
      <c r="DJ2" s="371"/>
      <c r="DK2" s="371"/>
      <c r="DL2" s="371"/>
      <c r="DM2" s="371"/>
    </row>
    <row r="3" spans="2:117" s="21" customFormat="1" ht="24.75" customHeight="1" thickBot="1" x14ac:dyDescent="0.45"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5"/>
      <c r="BD3" s="25"/>
      <c r="BE3" s="25"/>
      <c r="BF3" s="25"/>
      <c r="BG3" s="25"/>
      <c r="BH3" s="25"/>
      <c r="BI3" s="25"/>
      <c r="BJ3" s="25"/>
      <c r="BK3" s="25"/>
      <c r="BL3" s="25"/>
      <c r="BM3" s="25"/>
      <c r="BN3" s="25"/>
      <c r="BO3" s="25"/>
      <c r="BP3" s="25"/>
      <c r="BQ3" s="25"/>
      <c r="BR3" s="25"/>
      <c r="BS3" s="25"/>
      <c r="BT3" s="25"/>
      <c r="BU3" s="25"/>
      <c r="BV3" s="25"/>
      <c r="BW3" s="25"/>
      <c r="BX3" s="25"/>
      <c r="BY3" s="25"/>
      <c r="BZ3" s="25"/>
      <c r="CA3" s="25"/>
      <c r="CB3" s="25"/>
      <c r="CC3" s="25"/>
      <c r="CD3" s="25"/>
      <c r="CE3" s="25"/>
      <c r="CF3" s="25"/>
      <c r="CG3" s="25"/>
      <c r="CH3" s="25"/>
      <c r="CI3" s="25"/>
      <c r="CJ3" s="25"/>
      <c r="CK3" s="25"/>
      <c r="CL3" s="25"/>
      <c r="CM3" s="25"/>
      <c r="CN3" s="25"/>
      <c r="CO3" s="25"/>
      <c r="CP3" s="25"/>
      <c r="CQ3" s="25"/>
      <c r="CR3" s="25"/>
      <c r="CS3" s="25"/>
      <c r="CT3" s="25"/>
      <c r="CU3" s="25"/>
      <c r="CV3" s="25"/>
      <c r="CW3" s="25"/>
      <c r="CX3" s="25"/>
      <c r="CY3" s="25"/>
      <c r="CZ3" s="25"/>
      <c r="DA3" s="25"/>
      <c r="DB3" s="25"/>
      <c r="DC3" s="25"/>
      <c r="DD3" s="25"/>
      <c r="DE3" s="25"/>
      <c r="DF3" s="25"/>
      <c r="DG3" s="25"/>
      <c r="DH3" s="26">
        <f>+'[1]2019-2020'!DS1</f>
        <v>474.54810000000003</v>
      </c>
      <c r="DI3" s="25"/>
      <c r="DJ3" s="25"/>
      <c r="DK3" s="25"/>
      <c r="DL3" s="27">
        <f>+DM3/DH3-1</f>
        <v>-0.44061139429280205</v>
      </c>
      <c r="DM3" s="26">
        <f>+'[1]2019-2020'!EA1</f>
        <v>265.45679999999999</v>
      </c>
    </row>
    <row r="4" spans="2:117" ht="16.5" customHeight="1" x14ac:dyDescent="0.25">
      <c r="B4" s="372" t="s">
        <v>1</v>
      </c>
      <c r="C4" s="375" t="s">
        <v>2</v>
      </c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9"/>
      <c r="AF4" s="30"/>
      <c r="AG4" s="31"/>
      <c r="AH4" s="31"/>
      <c r="AI4" s="31"/>
      <c r="AJ4" s="31"/>
      <c r="AK4" s="31"/>
      <c r="AL4" s="32">
        <v>113.20191199999999</v>
      </c>
      <c r="AM4" s="33">
        <v>-0.25688007624580189</v>
      </c>
      <c r="AN4" s="34">
        <v>-0.1925286320149916</v>
      </c>
      <c r="AO4" s="35" t="s">
        <v>3</v>
      </c>
      <c r="AP4" s="35" t="s">
        <v>4</v>
      </c>
      <c r="AQ4" s="36"/>
      <c r="AR4" s="37"/>
      <c r="AS4" s="38" t="s">
        <v>5</v>
      </c>
      <c r="AT4" s="39">
        <v>-2.3217726396917104E-2</v>
      </c>
      <c r="AU4" s="40" t="s">
        <v>6</v>
      </c>
      <c r="AV4" s="38" t="s">
        <v>7</v>
      </c>
      <c r="AW4" s="41"/>
      <c r="AX4" s="378" t="s">
        <v>8</v>
      </c>
      <c r="AY4" s="378"/>
      <c r="AZ4" s="378"/>
      <c r="BA4" s="378"/>
      <c r="BB4" s="378"/>
      <c r="BC4" s="378"/>
      <c r="BD4" s="378"/>
      <c r="BE4" s="378"/>
      <c r="BF4" s="378"/>
      <c r="BG4" s="42"/>
      <c r="BH4" s="42">
        <f>BL4*1.3244</f>
        <v>397.24053600000002</v>
      </c>
      <c r="BI4" s="42" t="s">
        <v>9</v>
      </c>
      <c r="BJ4" s="43">
        <v>0.32440000000000002</v>
      </c>
      <c r="BK4" s="42" t="s">
        <v>10</v>
      </c>
      <c r="BL4" s="42">
        <v>299.94</v>
      </c>
      <c r="BM4" s="42" t="s">
        <v>10</v>
      </c>
      <c r="BN4" s="44">
        <v>0.2964</v>
      </c>
      <c r="BO4" s="42"/>
      <c r="BP4" s="45">
        <f>BP5-19.73</f>
        <v>363.26</v>
      </c>
      <c r="BQ4" s="46" t="s">
        <v>11</v>
      </c>
      <c r="BR4" s="46"/>
      <c r="BS4" s="46"/>
      <c r="BT4" s="46"/>
      <c r="BU4" s="379">
        <f>BP5/BG5-1</f>
        <v>0.3625529085015109</v>
      </c>
      <c r="BV4" s="379"/>
      <c r="BW4" s="46"/>
      <c r="BX4" s="46"/>
      <c r="BY4" s="47">
        <v>370.21</v>
      </c>
      <c r="BZ4" s="380" t="s">
        <v>12</v>
      </c>
      <c r="CA4" s="380"/>
      <c r="CB4" s="380"/>
      <c r="CC4" s="380"/>
      <c r="CD4" s="380"/>
      <c r="CE4" s="380"/>
      <c r="CF4" s="380"/>
      <c r="CG4" s="380"/>
      <c r="CH4" s="382" t="s">
        <v>13</v>
      </c>
      <c r="CI4" s="383"/>
      <c r="CJ4" s="383"/>
      <c r="CK4" s="383"/>
      <c r="CL4" s="383"/>
      <c r="CM4" s="383"/>
      <c r="CN4" s="383"/>
      <c r="CO4" s="383"/>
      <c r="CP4" s="383"/>
      <c r="CQ4" s="384"/>
      <c r="CR4" s="48">
        <v>7.0000000000000007E-2</v>
      </c>
      <c r="CS4" s="49" t="s">
        <v>14</v>
      </c>
      <c r="CT4" s="383" t="s">
        <v>15</v>
      </c>
      <c r="CU4" s="383"/>
      <c r="CV4" s="383"/>
      <c r="CW4" s="50"/>
      <c r="CX4" s="50"/>
      <c r="CY4" s="50"/>
      <c r="CZ4" s="51"/>
      <c r="DA4" s="52"/>
      <c r="DB4" s="52"/>
      <c r="DC4" s="52"/>
      <c r="DD4" s="388" t="s">
        <v>16</v>
      </c>
      <c r="DE4" s="383"/>
      <c r="DF4" s="383"/>
      <c r="DG4" s="383"/>
      <c r="DH4" s="389"/>
      <c r="DI4" s="388" t="s">
        <v>17</v>
      </c>
      <c r="DJ4" s="383"/>
      <c r="DK4" s="383"/>
      <c r="DL4" s="383"/>
      <c r="DM4" s="389"/>
    </row>
    <row r="5" spans="2:117" x14ac:dyDescent="0.25">
      <c r="B5" s="373"/>
      <c r="C5" s="376"/>
      <c r="D5" s="53"/>
      <c r="E5" s="54"/>
      <c r="F5" s="54"/>
      <c r="G5" s="54"/>
      <c r="H5" s="54"/>
      <c r="I5" s="55"/>
      <c r="J5" s="55"/>
      <c r="K5" s="56">
        <v>41821</v>
      </c>
      <c r="L5" s="57">
        <v>41913</v>
      </c>
      <c r="M5" s="58"/>
      <c r="N5" s="55"/>
      <c r="O5" s="55"/>
      <c r="P5" s="59">
        <v>42005</v>
      </c>
      <c r="Q5" s="60">
        <v>603.14</v>
      </c>
      <c r="R5" s="61">
        <v>523.72</v>
      </c>
      <c r="S5" s="61">
        <v>30.82000000000005</v>
      </c>
      <c r="T5" s="62">
        <v>554.54000000000008</v>
      </c>
      <c r="U5" s="55"/>
      <c r="V5" s="55"/>
      <c r="W5" s="63"/>
      <c r="X5" s="64"/>
      <c r="Y5" s="65"/>
      <c r="Z5" s="65"/>
      <c r="AA5" s="65"/>
      <c r="AB5" s="66">
        <v>327.47808800000001</v>
      </c>
      <c r="AC5" s="67"/>
      <c r="AD5" s="60"/>
      <c r="AE5" s="60"/>
      <c r="AF5" s="68"/>
      <c r="AG5" s="62">
        <v>554.54000000000008</v>
      </c>
      <c r="AH5" s="69">
        <v>440.68</v>
      </c>
      <c r="AI5" s="70">
        <v>11.4220472</v>
      </c>
      <c r="AJ5" s="71">
        <v>147.39425</v>
      </c>
      <c r="AK5" s="72">
        <v>0.05</v>
      </c>
      <c r="AL5" s="73"/>
      <c r="AM5" s="73">
        <v>415.2</v>
      </c>
      <c r="AN5" s="74">
        <v>327.47808800000001</v>
      </c>
      <c r="AO5" s="70">
        <v>11.4220472</v>
      </c>
      <c r="AP5" s="71">
        <v>147.39425</v>
      </c>
      <c r="AQ5" s="75"/>
      <c r="AR5" s="73">
        <v>35.212697634408599</v>
      </c>
      <c r="AS5" s="76">
        <v>440.68</v>
      </c>
      <c r="AT5" s="77"/>
      <c r="AU5" s="78">
        <v>405.56</v>
      </c>
      <c r="AV5" s="77">
        <v>312.20999999999998</v>
      </c>
      <c r="AW5" s="79">
        <v>-0.29152673141508578</v>
      </c>
      <c r="AX5" s="80">
        <f>AN5</f>
        <v>327.47808800000001</v>
      </c>
      <c r="AY5" s="81"/>
      <c r="AZ5" s="76"/>
      <c r="BA5" s="82"/>
      <c r="BB5" s="83"/>
      <c r="BC5" s="84"/>
      <c r="BD5" s="77"/>
      <c r="BE5" s="85">
        <f>BF5/BG5-1</f>
        <v>1.9628876932904493E-2</v>
      </c>
      <c r="BF5" s="86">
        <v>286.60000000000002</v>
      </c>
      <c r="BG5" s="80">
        <f>312.21*(1-9.97%)</f>
        <v>281.08266299999997</v>
      </c>
      <c r="BH5" s="87">
        <v>0.06</v>
      </c>
      <c r="BI5" s="88">
        <f>7.62*1.955</f>
        <v>14.8971</v>
      </c>
      <c r="BJ5" s="78">
        <f>75*1.75034</f>
        <v>131.27549999999999</v>
      </c>
      <c r="BK5" s="72">
        <v>0</v>
      </c>
      <c r="BL5" s="84">
        <v>0</v>
      </c>
      <c r="BM5" s="89">
        <f>-BU14</f>
        <v>-0.13499661570785415</v>
      </c>
      <c r="BN5" s="65"/>
      <c r="BO5" s="90">
        <f>BP5/BG5-1</f>
        <v>0.3625529085015109</v>
      </c>
      <c r="BP5" s="80">
        <v>382.99</v>
      </c>
      <c r="BQ5" s="87">
        <v>0.06</v>
      </c>
      <c r="BR5" s="88">
        <f>7.62*1.955</f>
        <v>14.8971</v>
      </c>
      <c r="BS5" s="78">
        <f>75*1.75034</f>
        <v>131.27549999999999</v>
      </c>
      <c r="BT5" s="72">
        <v>0</v>
      </c>
      <c r="BU5" s="84">
        <v>0</v>
      </c>
      <c r="BV5" s="89"/>
      <c r="BW5" s="65"/>
      <c r="BX5" s="91"/>
      <c r="BY5" s="92">
        <v>389.94</v>
      </c>
      <c r="BZ5" s="381"/>
      <c r="CA5" s="381"/>
      <c r="CB5" s="381"/>
      <c r="CC5" s="381"/>
      <c r="CD5" s="381"/>
      <c r="CE5" s="381"/>
      <c r="CF5" s="381"/>
      <c r="CG5" s="381"/>
      <c r="CH5" s="385"/>
      <c r="CI5" s="386"/>
      <c r="CJ5" s="386"/>
      <c r="CK5" s="386"/>
      <c r="CL5" s="386"/>
      <c r="CM5" s="386"/>
      <c r="CN5" s="386"/>
      <c r="CO5" s="386"/>
      <c r="CP5" s="386"/>
      <c r="CQ5" s="387"/>
      <c r="CR5" s="93">
        <f>8.91*1.955</f>
        <v>17.419050000000002</v>
      </c>
      <c r="CS5" s="94">
        <v>0.48</v>
      </c>
      <c r="CT5" s="386"/>
      <c r="CU5" s="386"/>
      <c r="CV5" s="386"/>
      <c r="CW5" s="95"/>
      <c r="CX5" s="96"/>
      <c r="CY5" s="410" t="s">
        <v>18</v>
      </c>
      <c r="CZ5" s="411"/>
      <c r="DD5" s="390"/>
      <c r="DE5" s="386"/>
      <c r="DF5" s="386"/>
      <c r="DG5" s="386"/>
      <c r="DH5" s="391"/>
      <c r="DI5" s="390"/>
      <c r="DJ5" s="386"/>
      <c r="DK5" s="386"/>
      <c r="DL5" s="386"/>
      <c r="DM5" s="391"/>
    </row>
    <row r="6" spans="2:117" ht="12.75" customHeight="1" x14ac:dyDescent="0.25">
      <c r="B6" s="373"/>
      <c r="C6" s="376"/>
      <c r="D6" s="97" t="s">
        <v>19</v>
      </c>
      <c r="E6" s="97"/>
      <c r="F6" s="97"/>
      <c r="G6" s="97"/>
      <c r="H6" s="98"/>
      <c r="I6" s="99" t="s">
        <v>20</v>
      </c>
      <c r="J6" s="100"/>
      <c r="K6" s="100"/>
      <c r="L6" s="100"/>
      <c r="M6" s="58"/>
      <c r="N6" s="55"/>
      <c r="O6" s="55"/>
      <c r="P6" s="101" t="s">
        <v>21</v>
      </c>
      <c r="Q6" s="102"/>
      <c r="R6" s="102"/>
      <c r="S6" s="102"/>
      <c r="T6" s="102"/>
      <c r="U6" s="102"/>
      <c r="V6" s="102"/>
      <c r="W6" s="102"/>
      <c r="X6" s="103"/>
      <c r="Y6" s="104" t="s">
        <v>22</v>
      </c>
      <c r="Z6" s="105"/>
      <c r="AA6" s="105"/>
      <c r="AB6" s="105"/>
      <c r="AC6" s="105"/>
      <c r="AD6" s="105"/>
      <c r="AE6" s="106"/>
      <c r="AF6" s="68"/>
      <c r="AG6" s="107"/>
      <c r="AH6" s="368" t="s">
        <v>23</v>
      </c>
      <c r="AI6" s="368"/>
      <c r="AJ6" s="368"/>
      <c r="AK6" s="368"/>
      <c r="AL6" s="368"/>
      <c r="AM6" s="78"/>
      <c r="AN6" s="368" t="s">
        <v>24</v>
      </c>
      <c r="AO6" s="368"/>
      <c r="AP6" s="368"/>
      <c r="AQ6" s="368"/>
      <c r="AR6" s="368"/>
      <c r="AS6" s="68"/>
      <c r="AT6" s="68"/>
      <c r="AU6" s="108"/>
      <c r="AV6" s="369" t="s">
        <v>18</v>
      </c>
      <c r="AW6" s="370"/>
      <c r="AX6" s="368" t="s">
        <v>25</v>
      </c>
      <c r="AY6" s="368"/>
      <c r="AZ6" s="368"/>
      <c r="BA6" s="368"/>
      <c r="BB6" s="368"/>
      <c r="BC6" s="109"/>
      <c r="BD6" s="68"/>
      <c r="BE6" s="369" t="s">
        <v>18</v>
      </c>
      <c r="BF6" s="370"/>
      <c r="BG6" s="368" t="s">
        <v>25</v>
      </c>
      <c r="BH6" s="368"/>
      <c r="BI6" s="368"/>
      <c r="BJ6" s="368"/>
      <c r="BK6" s="368"/>
      <c r="BL6" s="109"/>
      <c r="BM6" s="68"/>
      <c r="BN6" s="369" t="s">
        <v>18</v>
      </c>
      <c r="BO6" s="370"/>
      <c r="BP6" s="368" t="s">
        <v>26</v>
      </c>
      <c r="BQ6" s="368"/>
      <c r="BR6" s="368"/>
      <c r="BS6" s="368"/>
      <c r="BT6" s="368"/>
      <c r="BU6" s="110">
        <f>AVERAGE(BR12:BR26)</f>
        <v>160.60327216666664</v>
      </c>
      <c r="BV6" s="111">
        <f>AVERAGE(BT12:BT26)</f>
        <v>73.516666666666666</v>
      </c>
      <c r="BW6" s="369" t="s">
        <v>18</v>
      </c>
      <c r="BX6" s="370"/>
      <c r="BY6" s="393" t="s">
        <v>27</v>
      </c>
      <c r="BZ6" s="395" t="s">
        <v>28</v>
      </c>
      <c r="CA6" s="397" t="s">
        <v>29</v>
      </c>
      <c r="CB6" s="399" t="s">
        <v>30</v>
      </c>
      <c r="CC6" s="399"/>
      <c r="CD6" s="112">
        <f>SUMPRODUCT(CA12:CA26,CY12:CY26)/SUM(CY12:CY26)</f>
        <v>152.95682249939</v>
      </c>
      <c r="CE6" s="113">
        <f>SUMPRODUCT(CC12:CC26,CP12:CP26)/SUM(CP12:CP26)</f>
        <v>78.15787038561885</v>
      </c>
      <c r="CF6" s="369" t="s">
        <v>18</v>
      </c>
      <c r="CG6" s="370"/>
      <c r="CH6" s="368" t="s">
        <v>31</v>
      </c>
      <c r="CI6" s="368"/>
      <c r="CJ6" s="368"/>
      <c r="CK6" s="368"/>
      <c r="CL6" s="368"/>
      <c r="CM6" s="112">
        <f>SUMPRODUCT(CJ12:CJ26,CY12:CY26)/SUM(CY12:CY26)</f>
        <v>179.97570619914816</v>
      </c>
      <c r="CN6" s="114">
        <f>SUMPRODUCT(CL12:CL26,CP12:CP26)/SUM(CP12:CP26)</f>
        <v>82.536583036223149</v>
      </c>
      <c r="CO6" s="369" t="s">
        <v>18</v>
      </c>
      <c r="CP6" s="369"/>
      <c r="CQ6" s="370"/>
      <c r="CR6" s="115"/>
      <c r="CS6" s="403" t="s">
        <v>28</v>
      </c>
      <c r="CT6" s="404" t="s">
        <v>29</v>
      </c>
      <c r="CU6" s="405" t="s">
        <v>30</v>
      </c>
      <c r="CV6" s="405"/>
      <c r="CW6" s="116">
        <f>SUMPRODUCT(CT12:CT26,CY12:CY26)/SUM(CY12:CY26)</f>
        <v>169.72447000241291</v>
      </c>
      <c r="CX6" s="117">
        <f>SUMPRODUCT(CV12:CV26,CP12:CP26)/SUM(CP12:CP26)</f>
        <v>89.517959474403057</v>
      </c>
      <c r="CY6" s="410"/>
      <c r="CZ6" s="411"/>
      <c r="DD6" s="406" t="s">
        <v>29</v>
      </c>
      <c r="DE6" s="407" t="s">
        <v>30</v>
      </c>
      <c r="DF6" s="407"/>
      <c r="DG6" s="412" t="s">
        <v>32</v>
      </c>
      <c r="DH6" s="400" t="s">
        <v>33</v>
      </c>
      <c r="DI6" s="406" t="s">
        <v>29</v>
      </c>
      <c r="DJ6" s="407" t="s">
        <v>30</v>
      </c>
      <c r="DK6" s="407"/>
      <c r="DL6" s="412" t="s">
        <v>32</v>
      </c>
      <c r="DM6" s="400" t="s">
        <v>33</v>
      </c>
    </row>
    <row r="7" spans="2:117" ht="12.75" hidden="1" customHeight="1" x14ac:dyDescent="0.25">
      <c r="B7" s="373"/>
      <c r="C7" s="376"/>
      <c r="D7" s="53"/>
      <c r="E7" s="54"/>
      <c r="F7" s="54"/>
      <c r="G7" s="54"/>
      <c r="H7" s="54"/>
      <c r="I7" s="55"/>
      <c r="J7" s="55"/>
      <c r="K7" s="55"/>
      <c r="L7" s="55"/>
      <c r="M7" s="55"/>
      <c r="N7" s="55"/>
      <c r="O7" s="55"/>
      <c r="P7" s="118"/>
      <c r="Q7" s="119"/>
      <c r="R7" s="119"/>
      <c r="S7" s="119"/>
      <c r="T7" s="119"/>
      <c r="U7" s="119"/>
      <c r="V7" s="119"/>
      <c r="W7" s="119"/>
      <c r="X7" s="120"/>
      <c r="Y7" s="121"/>
      <c r="Z7" s="122"/>
      <c r="AA7" s="122"/>
      <c r="AB7" s="122"/>
      <c r="AC7" s="122"/>
      <c r="AD7" s="122"/>
      <c r="AE7" s="123"/>
      <c r="AF7" s="68"/>
      <c r="AG7" s="107"/>
      <c r="AH7" s="107"/>
      <c r="AI7" s="68"/>
      <c r="AJ7" s="76"/>
      <c r="AK7" s="124"/>
      <c r="AL7" s="125"/>
      <c r="AM7" s="125"/>
      <c r="AN7" s="107"/>
      <c r="AO7" s="68"/>
      <c r="AP7" s="76"/>
      <c r="AQ7" s="124"/>
      <c r="AR7" s="125"/>
      <c r="AS7" s="68"/>
      <c r="AT7" s="68"/>
      <c r="AU7" s="108"/>
      <c r="AV7" s="91"/>
      <c r="AW7" s="126"/>
      <c r="AX7" s="78"/>
      <c r="AY7" s="81"/>
      <c r="AZ7" s="76"/>
      <c r="BA7" s="82"/>
      <c r="BB7" s="83"/>
      <c r="BC7" s="109"/>
      <c r="BD7" s="68"/>
      <c r="BE7" s="65"/>
      <c r="BF7" s="91"/>
      <c r="BG7" s="78"/>
      <c r="BH7" s="81"/>
      <c r="BI7" s="76"/>
      <c r="BJ7" s="82"/>
      <c r="BK7" s="83"/>
      <c r="BL7" s="109"/>
      <c r="BM7" s="68"/>
      <c r="BN7" s="65"/>
      <c r="BO7" s="91"/>
      <c r="BP7" s="78"/>
      <c r="BQ7" s="81"/>
      <c r="BR7" s="76"/>
      <c r="BS7" s="82"/>
      <c r="BT7" s="83"/>
      <c r="BU7" s="109"/>
      <c r="BV7" s="68"/>
      <c r="BW7" s="65"/>
      <c r="BX7" s="91"/>
      <c r="BY7" s="393"/>
      <c r="BZ7" s="395"/>
      <c r="CA7" s="397"/>
      <c r="CB7" s="399"/>
      <c r="CC7" s="399"/>
      <c r="CD7" s="109"/>
      <c r="CE7" s="68"/>
      <c r="CF7" s="65"/>
      <c r="CG7" s="91"/>
      <c r="CH7" s="78"/>
      <c r="CI7" s="81"/>
      <c r="CJ7" s="76"/>
      <c r="CK7" s="82"/>
      <c r="CL7" s="83"/>
      <c r="CM7" s="109"/>
      <c r="CN7" s="68"/>
      <c r="CO7" s="65"/>
      <c r="CP7" s="65"/>
      <c r="CQ7" s="91"/>
      <c r="CR7" s="127"/>
      <c r="CS7" s="403"/>
      <c r="CT7" s="404"/>
      <c r="CU7" s="405"/>
      <c r="CV7" s="405"/>
      <c r="CW7" s="68"/>
      <c r="CX7" s="68"/>
      <c r="CY7" s="82"/>
      <c r="CZ7" s="128"/>
      <c r="DD7" s="406"/>
      <c r="DE7" s="407"/>
      <c r="DF7" s="407"/>
      <c r="DG7" s="413"/>
      <c r="DH7" s="401"/>
      <c r="DI7" s="406"/>
      <c r="DJ7" s="407"/>
      <c r="DK7" s="407"/>
      <c r="DL7" s="413"/>
      <c r="DM7" s="401"/>
    </row>
    <row r="8" spans="2:117" ht="12.75" customHeight="1" x14ac:dyDescent="0.25">
      <c r="B8" s="373"/>
      <c r="C8" s="376"/>
      <c r="D8" s="129" t="s">
        <v>34</v>
      </c>
      <c r="E8" s="130" t="s">
        <v>27</v>
      </c>
      <c r="F8" s="130" t="s">
        <v>35</v>
      </c>
      <c r="G8" s="131" t="s">
        <v>30</v>
      </c>
      <c r="H8" s="132"/>
      <c r="I8" s="130" t="s">
        <v>34</v>
      </c>
      <c r="J8" s="130" t="s">
        <v>27</v>
      </c>
      <c r="K8" s="130" t="s">
        <v>35</v>
      </c>
      <c r="L8" s="131" t="s">
        <v>30</v>
      </c>
      <c r="M8" s="132"/>
      <c r="N8" s="133" t="s">
        <v>36</v>
      </c>
      <c r="O8" s="133" t="s">
        <v>37</v>
      </c>
      <c r="P8" s="134" t="s">
        <v>34</v>
      </c>
      <c r="Q8" s="135" t="s">
        <v>27</v>
      </c>
      <c r="R8" s="134" t="s">
        <v>35</v>
      </c>
      <c r="S8" s="136" t="s">
        <v>30</v>
      </c>
      <c r="T8" s="137"/>
      <c r="U8" s="138" t="s">
        <v>38</v>
      </c>
      <c r="V8" s="139"/>
      <c r="W8" s="138" t="s">
        <v>39</v>
      </c>
      <c r="X8" s="139"/>
      <c r="Y8" s="135" t="s">
        <v>27</v>
      </c>
      <c r="Z8" s="134" t="s">
        <v>34</v>
      </c>
      <c r="AA8" s="134" t="s">
        <v>35</v>
      </c>
      <c r="AB8" s="136" t="s">
        <v>30</v>
      </c>
      <c r="AC8" s="137"/>
      <c r="AD8" s="140" t="s">
        <v>38</v>
      </c>
      <c r="AE8" s="140" t="s">
        <v>39</v>
      </c>
      <c r="AF8" s="416" t="s">
        <v>36</v>
      </c>
      <c r="AG8" s="417" t="s">
        <v>37</v>
      </c>
      <c r="AH8" s="418" t="s">
        <v>27</v>
      </c>
      <c r="AI8" s="420" t="s">
        <v>34</v>
      </c>
      <c r="AJ8" s="397" t="s">
        <v>35</v>
      </c>
      <c r="AK8" s="422" t="s">
        <v>30</v>
      </c>
      <c r="AL8" s="422"/>
      <c r="AM8" s="141" t="s">
        <v>37</v>
      </c>
      <c r="AN8" s="393" t="s">
        <v>27</v>
      </c>
      <c r="AO8" s="423" t="s">
        <v>34</v>
      </c>
      <c r="AP8" s="397" t="s">
        <v>35</v>
      </c>
      <c r="AQ8" s="422" t="s">
        <v>30</v>
      </c>
      <c r="AR8" s="422"/>
      <c r="AS8" s="425" t="s">
        <v>38</v>
      </c>
      <c r="AT8" s="415" t="s">
        <v>40</v>
      </c>
      <c r="AU8" s="415" t="s">
        <v>41</v>
      </c>
      <c r="AV8" s="426" t="s">
        <v>36</v>
      </c>
      <c r="AW8" s="427" t="s">
        <v>37</v>
      </c>
      <c r="AX8" s="393" t="s">
        <v>27</v>
      </c>
      <c r="AY8" s="395" t="s">
        <v>34</v>
      </c>
      <c r="AZ8" s="397" t="s">
        <v>35</v>
      </c>
      <c r="BA8" s="422" t="s">
        <v>30</v>
      </c>
      <c r="BB8" s="422"/>
      <c r="BC8" s="428" t="s">
        <v>38</v>
      </c>
      <c r="BD8" s="415" t="s">
        <v>40</v>
      </c>
      <c r="BE8" s="392" t="s">
        <v>36</v>
      </c>
      <c r="BF8" s="392" t="s">
        <v>37</v>
      </c>
      <c r="BG8" s="393" t="s">
        <v>27</v>
      </c>
      <c r="BH8" s="395" t="s">
        <v>34</v>
      </c>
      <c r="BI8" s="397" t="s">
        <v>35</v>
      </c>
      <c r="BJ8" s="422" t="s">
        <v>30</v>
      </c>
      <c r="BK8" s="422"/>
      <c r="BL8" s="428" t="s">
        <v>38</v>
      </c>
      <c r="BM8" s="415" t="s">
        <v>40</v>
      </c>
      <c r="BN8" s="392" t="s">
        <v>36</v>
      </c>
      <c r="BO8" s="392" t="s">
        <v>37</v>
      </c>
      <c r="BP8" s="393" t="s">
        <v>27</v>
      </c>
      <c r="BQ8" s="395" t="s">
        <v>34</v>
      </c>
      <c r="BR8" s="397" t="s">
        <v>35</v>
      </c>
      <c r="BS8" s="422" t="s">
        <v>30</v>
      </c>
      <c r="BT8" s="422"/>
      <c r="BU8" s="428" t="s">
        <v>38</v>
      </c>
      <c r="BV8" s="415" t="s">
        <v>40</v>
      </c>
      <c r="BW8" s="392" t="s">
        <v>36</v>
      </c>
      <c r="BX8" s="392" t="s">
        <v>37</v>
      </c>
      <c r="BY8" s="393"/>
      <c r="BZ8" s="395"/>
      <c r="CA8" s="397"/>
      <c r="CB8" s="399"/>
      <c r="CC8" s="399"/>
      <c r="CD8" s="428" t="s">
        <v>38</v>
      </c>
      <c r="CE8" s="415" t="s">
        <v>40</v>
      </c>
      <c r="CF8" s="392" t="s">
        <v>36</v>
      </c>
      <c r="CG8" s="392" t="s">
        <v>37</v>
      </c>
      <c r="CH8" s="393" t="s">
        <v>27</v>
      </c>
      <c r="CI8" s="395" t="s">
        <v>34</v>
      </c>
      <c r="CJ8" s="397" t="s">
        <v>35</v>
      </c>
      <c r="CK8" s="422" t="s">
        <v>30</v>
      </c>
      <c r="CL8" s="422"/>
      <c r="CM8" s="428" t="s">
        <v>38</v>
      </c>
      <c r="CN8" s="415" t="s">
        <v>40</v>
      </c>
      <c r="CO8" s="432" t="s">
        <v>36</v>
      </c>
      <c r="CP8" s="433" t="s">
        <v>42</v>
      </c>
      <c r="CQ8" s="392" t="s">
        <v>37</v>
      </c>
      <c r="CR8" s="393" t="s">
        <v>27</v>
      </c>
      <c r="CS8" s="403"/>
      <c r="CT8" s="404"/>
      <c r="CU8" s="405"/>
      <c r="CV8" s="405"/>
      <c r="CW8" s="408" t="s">
        <v>32</v>
      </c>
      <c r="CX8" s="409" t="s">
        <v>33</v>
      </c>
      <c r="CY8" s="392" t="s">
        <v>36</v>
      </c>
      <c r="CZ8" s="429" t="s">
        <v>37</v>
      </c>
      <c r="DA8" s="142" t="e">
        <f>+DA12+DA13+DA16+DA17+DA20+DA26+#REF!+#REF!+#REF!+#REF!+#REF!+#REF!+#REF!+#REF!</f>
        <v>#REF!</v>
      </c>
      <c r="DB8" s="143" t="e">
        <f>+DA8+DA9</f>
        <v>#REF!</v>
      </c>
      <c r="DC8" s="143"/>
      <c r="DD8" s="406"/>
      <c r="DE8" s="407"/>
      <c r="DF8" s="407"/>
      <c r="DG8" s="413"/>
      <c r="DH8" s="401"/>
      <c r="DI8" s="406"/>
      <c r="DJ8" s="407"/>
      <c r="DK8" s="407"/>
      <c r="DL8" s="413"/>
      <c r="DM8" s="401"/>
    </row>
    <row r="9" spans="2:117" x14ac:dyDescent="0.25">
      <c r="B9" s="373"/>
      <c r="C9" s="376"/>
      <c r="D9" s="144"/>
      <c r="E9" s="145"/>
      <c r="F9" s="145"/>
      <c r="G9" s="146"/>
      <c r="H9" s="147"/>
      <c r="I9" s="145"/>
      <c r="J9" s="145"/>
      <c r="K9" s="145"/>
      <c r="L9" s="146"/>
      <c r="M9" s="147"/>
      <c r="N9" s="148"/>
      <c r="O9" s="148"/>
      <c r="P9" s="149"/>
      <c r="Q9" s="150"/>
      <c r="R9" s="149"/>
      <c r="S9" s="151"/>
      <c r="T9" s="152"/>
      <c r="U9" s="153"/>
      <c r="V9" s="154"/>
      <c r="W9" s="153"/>
      <c r="X9" s="154"/>
      <c r="Y9" s="150"/>
      <c r="Z9" s="149"/>
      <c r="AA9" s="149"/>
      <c r="AB9" s="151"/>
      <c r="AC9" s="152"/>
      <c r="AD9" s="155"/>
      <c r="AE9" s="155"/>
      <c r="AF9" s="416"/>
      <c r="AG9" s="417"/>
      <c r="AH9" s="419"/>
      <c r="AI9" s="421"/>
      <c r="AJ9" s="398"/>
      <c r="AK9" s="422"/>
      <c r="AL9" s="422"/>
      <c r="AM9" s="141"/>
      <c r="AN9" s="394"/>
      <c r="AO9" s="424"/>
      <c r="AP9" s="398"/>
      <c r="AQ9" s="422"/>
      <c r="AR9" s="422"/>
      <c r="AS9" s="425"/>
      <c r="AT9" s="415"/>
      <c r="AU9" s="415"/>
      <c r="AV9" s="426"/>
      <c r="AW9" s="427"/>
      <c r="AX9" s="394"/>
      <c r="AY9" s="396"/>
      <c r="AZ9" s="398"/>
      <c r="BA9" s="422"/>
      <c r="BB9" s="422"/>
      <c r="BC9" s="428"/>
      <c r="BD9" s="415"/>
      <c r="BE9" s="392"/>
      <c r="BF9" s="392"/>
      <c r="BG9" s="394"/>
      <c r="BH9" s="396"/>
      <c r="BI9" s="398"/>
      <c r="BJ9" s="422"/>
      <c r="BK9" s="422"/>
      <c r="BL9" s="428"/>
      <c r="BM9" s="415"/>
      <c r="BN9" s="392"/>
      <c r="BO9" s="392"/>
      <c r="BP9" s="394"/>
      <c r="BQ9" s="396"/>
      <c r="BR9" s="398"/>
      <c r="BS9" s="422"/>
      <c r="BT9" s="422"/>
      <c r="BU9" s="428"/>
      <c r="BV9" s="415"/>
      <c r="BW9" s="392"/>
      <c r="BX9" s="392"/>
      <c r="BY9" s="393"/>
      <c r="BZ9" s="395"/>
      <c r="CA9" s="397"/>
      <c r="CB9" s="399"/>
      <c r="CC9" s="399"/>
      <c r="CD9" s="428"/>
      <c r="CE9" s="415"/>
      <c r="CF9" s="392"/>
      <c r="CG9" s="392"/>
      <c r="CH9" s="394"/>
      <c r="CI9" s="396"/>
      <c r="CJ9" s="398"/>
      <c r="CK9" s="422"/>
      <c r="CL9" s="422"/>
      <c r="CM9" s="428"/>
      <c r="CN9" s="415"/>
      <c r="CO9" s="432"/>
      <c r="CP9" s="433"/>
      <c r="CQ9" s="392"/>
      <c r="CR9" s="394"/>
      <c r="CS9" s="403"/>
      <c r="CT9" s="404"/>
      <c r="CU9" s="405"/>
      <c r="CV9" s="405"/>
      <c r="CW9" s="408"/>
      <c r="CX9" s="409"/>
      <c r="CY9" s="392"/>
      <c r="CZ9" s="429"/>
      <c r="DA9" s="156" t="e">
        <f>+DA14+DA15+DA18+DA21+DA22+DA23+DA24+DA25+#REF!+#REF!+#REF!+#REF!+#REF!+#REF!+#REF!+#REF!+#REF!+#REF!+#REF!</f>
        <v>#REF!</v>
      </c>
      <c r="DB9" s="156" t="e">
        <f>+DA14+DA15+DA23+DA24+DA25+#REF!</f>
        <v>#REF!</v>
      </c>
      <c r="DC9" s="156"/>
      <c r="DD9" s="406"/>
      <c r="DE9" s="407"/>
      <c r="DF9" s="407"/>
      <c r="DG9" s="413"/>
      <c r="DH9" s="401"/>
      <c r="DI9" s="406"/>
      <c r="DJ9" s="407"/>
      <c r="DK9" s="407"/>
      <c r="DL9" s="413"/>
      <c r="DM9" s="401"/>
    </row>
    <row r="10" spans="2:117" ht="34.5" customHeight="1" x14ac:dyDescent="0.25">
      <c r="B10" s="373"/>
      <c r="C10" s="376"/>
      <c r="D10" s="157"/>
      <c r="E10" s="158"/>
      <c r="F10" s="158"/>
      <c r="G10" s="159" t="s">
        <v>43</v>
      </c>
      <c r="H10" s="160" t="s">
        <v>44</v>
      </c>
      <c r="I10" s="158"/>
      <c r="J10" s="158"/>
      <c r="K10" s="158"/>
      <c r="L10" s="161" t="s">
        <v>43</v>
      </c>
      <c r="M10" s="162" t="s">
        <v>44</v>
      </c>
      <c r="N10" s="163"/>
      <c r="O10" s="163"/>
      <c r="P10" s="164"/>
      <c r="Q10" s="165"/>
      <c r="R10" s="164"/>
      <c r="S10" s="166" t="s">
        <v>43</v>
      </c>
      <c r="T10" s="167" t="s">
        <v>44</v>
      </c>
      <c r="U10" s="168"/>
      <c r="V10" s="169"/>
      <c r="W10" s="168"/>
      <c r="X10" s="169"/>
      <c r="Y10" s="165"/>
      <c r="Z10" s="164"/>
      <c r="AA10" s="164"/>
      <c r="AB10" s="170" t="s">
        <v>43</v>
      </c>
      <c r="AC10" s="171" t="s">
        <v>44</v>
      </c>
      <c r="AD10" s="172"/>
      <c r="AE10" s="172"/>
      <c r="AF10" s="416"/>
      <c r="AG10" s="417"/>
      <c r="AH10" s="419"/>
      <c r="AI10" s="421"/>
      <c r="AJ10" s="398"/>
      <c r="AK10" s="173" t="s">
        <v>43</v>
      </c>
      <c r="AL10" s="174" t="s">
        <v>44</v>
      </c>
      <c r="AM10" s="174"/>
      <c r="AN10" s="394"/>
      <c r="AO10" s="424"/>
      <c r="AP10" s="398"/>
      <c r="AQ10" s="173" t="s">
        <v>43</v>
      </c>
      <c r="AR10" s="174" t="s">
        <v>44</v>
      </c>
      <c r="AS10" s="425"/>
      <c r="AT10" s="415"/>
      <c r="AU10" s="415"/>
      <c r="AV10" s="426"/>
      <c r="AW10" s="427"/>
      <c r="AX10" s="394"/>
      <c r="AY10" s="396"/>
      <c r="AZ10" s="398"/>
      <c r="BA10" s="173" t="s">
        <v>43</v>
      </c>
      <c r="BB10" s="175" t="s">
        <v>44</v>
      </c>
      <c r="BC10" s="428"/>
      <c r="BD10" s="415"/>
      <c r="BE10" s="392"/>
      <c r="BF10" s="392"/>
      <c r="BG10" s="394"/>
      <c r="BH10" s="396"/>
      <c r="BI10" s="398"/>
      <c r="BJ10" s="173" t="s">
        <v>43</v>
      </c>
      <c r="BK10" s="175" t="s">
        <v>44</v>
      </c>
      <c r="BL10" s="428"/>
      <c r="BM10" s="415"/>
      <c r="BN10" s="392"/>
      <c r="BO10" s="392"/>
      <c r="BP10" s="394"/>
      <c r="BQ10" s="396"/>
      <c r="BR10" s="398"/>
      <c r="BS10" s="173" t="s">
        <v>43</v>
      </c>
      <c r="BT10" s="175" t="s">
        <v>44</v>
      </c>
      <c r="BU10" s="428"/>
      <c r="BV10" s="415"/>
      <c r="BW10" s="392"/>
      <c r="BX10" s="392"/>
      <c r="BY10" s="393"/>
      <c r="BZ10" s="395"/>
      <c r="CA10" s="397"/>
      <c r="CB10" s="173" t="s">
        <v>43</v>
      </c>
      <c r="CC10" s="175" t="s">
        <v>44</v>
      </c>
      <c r="CD10" s="428"/>
      <c r="CE10" s="415"/>
      <c r="CF10" s="392"/>
      <c r="CG10" s="392"/>
      <c r="CH10" s="394"/>
      <c r="CI10" s="396"/>
      <c r="CJ10" s="398"/>
      <c r="CK10" s="173" t="s">
        <v>43</v>
      </c>
      <c r="CL10" s="175" t="s">
        <v>44</v>
      </c>
      <c r="CM10" s="428"/>
      <c r="CN10" s="415"/>
      <c r="CO10" s="432"/>
      <c r="CP10" s="433"/>
      <c r="CQ10" s="392"/>
      <c r="CR10" s="394"/>
      <c r="CS10" s="403"/>
      <c r="CT10" s="404"/>
      <c r="CU10" s="176" t="s">
        <v>43</v>
      </c>
      <c r="CV10" s="177" t="s">
        <v>44</v>
      </c>
      <c r="CW10" s="408"/>
      <c r="CX10" s="409"/>
      <c r="CY10" s="392"/>
      <c r="CZ10" s="429"/>
      <c r="DB10" s="178" t="e">
        <f>+DB9/DA9</f>
        <v>#REF!</v>
      </c>
      <c r="DC10" s="178"/>
      <c r="DD10" s="406"/>
      <c r="DE10" s="170" t="s">
        <v>43</v>
      </c>
      <c r="DF10" s="179" t="s">
        <v>44</v>
      </c>
      <c r="DG10" s="414"/>
      <c r="DH10" s="402"/>
      <c r="DI10" s="406"/>
      <c r="DJ10" s="170" t="s">
        <v>43</v>
      </c>
      <c r="DK10" s="179" t="s">
        <v>44</v>
      </c>
      <c r="DL10" s="414"/>
      <c r="DM10" s="402"/>
    </row>
    <row r="11" spans="2:117" s="20" customFormat="1" ht="12.75" customHeight="1" thickBot="1" x14ac:dyDescent="0.25">
      <c r="B11" s="374"/>
      <c r="C11" s="377"/>
      <c r="D11" s="180" t="s">
        <v>45</v>
      </c>
      <c r="E11" s="181" t="s">
        <v>45</v>
      </c>
      <c r="F11" s="181" t="s">
        <v>45</v>
      </c>
      <c r="G11" s="181" t="s">
        <v>45</v>
      </c>
      <c r="H11" s="181" t="s">
        <v>45</v>
      </c>
      <c r="I11" s="181" t="s">
        <v>45</v>
      </c>
      <c r="J11" s="181" t="s">
        <v>45</v>
      </c>
      <c r="K11" s="181" t="s">
        <v>45</v>
      </c>
      <c r="L11" s="181" t="s">
        <v>45</v>
      </c>
      <c r="M11" s="181" t="s">
        <v>45</v>
      </c>
      <c r="N11" s="182" t="s">
        <v>46</v>
      </c>
      <c r="O11" s="182" t="s">
        <v>47</v>
      </c>
      <c r="P11" s="181" t="s">
        <v>45</v>
      </c>
      <c r="Q11" s="183" t="s">
        <v>45</v>
      </c>
      <c r="R11" s="181" t="s">
        <v>45</v>
      </c>
      <c r="S11" s="181" t="s">
        <v>45</v>
      </c>
      <c r="T11" s="181" t="s">
        <v>45</v>
      </c>
      <c r="U11" s="181" t="s">
        <v>45</v>
      </c>
      <c r="V11" s="181" t="s">
        <v>48</v>
      </c>
      <c r="W11" s="181" t="s">
        <v>45</v>
      </c>
      <c r="X11" s="181" t="s">
        <v>48</v>
      </c>
      <c r="Y11" s="183" t="s">
        <v>45</v>
      </c>
      <c r="Z11" s="183" t="s">
        <v>45</v>
      </c>
      <c r="AA11" s="181" t="s">
        <v>45</v>
      </c>
      <c r="AB11" s="184" t="s">
        <v>45</v>
      </c>
      <c r="AC11" s="185" t="s">
        <v>45</v>
      </c>
      <c r="AD11" s="181" t="s">
        <v>48</v>
      </c>
      <c r="AE11" s="181" t="s">
        <v>48</v>
      </c>
      <c r="AF11" s="109" t="s">
        <v>46</v>
      </c>
      <c r="AG11" s="182" t="s">
        <v>47</v>
      </c>
      <c r="AH11" s="183" t="s">
        <v>45</v>
      </c>
      <c r="AI11" s="186" t="s">
        <v>45</v>
      </c>
      <c r="AJ11" s="186" t="s">
        <v>45</v>
      </c>
      <c r="AK11" s="184" t="s">
        <v>45</v>
      </c>
      <c r="AL11" s="187" t="s">
        <v>45</v>
      </c>
      <c r="AM11" s="188" t="s">
        <v>47</v>
      </c>
      <c r="AN11" s="183" t="s">
        <v>45</v>
      </c>
      <c r="AO11" s="186" t="s">
        <v>45</v>
      </c>
      <c r="AP11" s="186" t="s">
        <v>45</v>
      </c>
      <c r="AQ11" s="184" t="s">
        <v>45</v>
      </c>
      <c r="AR11" s="187" t="s">
        <v>45</v>
      </c>
      <c r="AS11" s="189" t="s">
        <v>48</v>
      </c>
      <c r="AT11" s="189"/>
      <c r="AU11" s="185" t="s">
        <v>48</v>
      </c>
      <c r="AV11" s="109" t="s">
        <v>46</v>
      </c>
      <c r="AW11" s="190" t="s">
        <v>47</v>
      </c>
      <c r="AX11" s="183" t="s">
        <v>45</v>
      </c>
      <c r="AY11" s="186" t="s">
        <v>45</v>
      </c>
      <c r="AZ11" s="186" t="s">
        <v>45</v>
      </c>
      <c r="BA11" s="184" t="s">
        <v>45</v>
      </c>
      <c r="BB11" s="191" t="s">
        <v>45</v>
      </c>
      <c r="BC11" s="189" t="s">
        <v>48</v>
      </c>
      <c r="BD11" s="189"/>
      <c r="BE11" s="109" t="s">
        <v>46</v>
      </c>
      <c r="BF11" s="109" t="s">
        <v>47</v>
      </c>
      <c r="BG11" s="183" t="s">
        <v>45</v>
      </c>
      <c r="BH11" s="186" t="s">
        <v>45</v>
      </c>
      <c r="BI11" s="186" t="s">
        <v>45</v>
      </c>
      <c r="BJ11" s="184" t="s">
        <v>45</v>
      </c>
      <c r="BK11" s="191" t="s">
        <v>45</v>
      </c>
      <c r="BL11" s="189" t="s">
        <v>48</v>
      </c>
      <c r="BM11" s="189"/>
      <c r="BN11" s="109" t="s">
        <v>46</v>
      </c>
      <c r="BO11" s="109" t="s">
        <v>47</v>
      </c>
      <c r="BP11" s="183" t="s">
        <v>45</v>
      </c>
      <c r="BQ11" s="186" t="s">
        <v>45</v>
      </c>
      <c r="BR11" s="186" t="s">
        <v>45</v>
      </c>
      <c r="BS11" s="184" t="s">
        <v>45</v>
      </c>
      <c r="BT11" s="191" t="s">
        <v>45</v>
      </c>
      <c r="BU11" s="192">
        <v>0.15189533481187123</v>
      </c>
      <c r="BV11" s="193">
        <v>0.22144694533762066</v>
      </c>
      <c r="BW11" s="109" t="s">
        <v>46</v>
      </c>
      <c r="BX11" s="109" t="s">
        <v>47</v>
      </c>
      <c r="BY11" s="183" t="s">
        <v>45</v>
      </c>
      <c r="BZ11" s="186" t="s">
        <v>45</v>
      </c>
      <c r="CA11" s="186" t="s">
        <v>45</v>
      </c>
      <c r="CB11" s="184" t="s">
        <v>45</v>
      </c>
      <c r="CC11" s="191" t="s">
        <v>45</v>
      </c>
      <c r="CD11" s="192">
        <v>3.5166483216165556E-2</v>
      </c>
      <c r="CE11" s="193">
        <v>3.0894339609808252E-2</v>
      </c>
      <c r="CF11" s="109" t="s">
        <v>46</v>
      </c>
      <c r="CG11" s="109" t="s">
        <v>47</v>
      </c>
      <c r="CH11" s="183" t="s">
        <v>45</v>
      </c>
      <c r="CI11" s="186" t="s">
        <v>45</v>
      </c>
      <c r="CJ11" s="186" t="s">
        <v>45</v>
      </c>
      <c r="CK11" s="184" t="s">
        <v>45</v>
      </c>
      <c r="CL11" s="191" t="s">
        <v>45</v>
      </c>
      <c r="CM11" s="192">
        <f>CM6/CD6-1</f>
        <v>0.17664386104690366</v>
      </c>
      <c r="CN11" s="193">
        <f>CN6/CE6-1</f>
        <v>5.6023950358427221E-2</v>
      </c>
      <c r="CO11" s="109" t="s">
        <v>46</v>
      </c>
      <c r="CP11" s="194" t="s">
        <v>46</v>
      </c>
      <c r="CQ11" s="109" t="s">
        <v>47</v>
      </c>
      <c r="CR11" s="195" t="s">
        <v>45</v>
      </c>
      <c r="CS11" s="196" t="s">
        <v>45</v>
      </c>
      <c r="CT11" s="196" t="s">
        <v>45</v>
      </c>
      <c r="CU11" s="197" t="s">
        <v>45</v>
      </c>
      <c r="CV11" s="198" t="s">
        <v>45</v>
      </c>
      <c r="CW11" s="198" t="s">
        <v>45</v>
      </c>
      <c r="CX11" s="198" t="s">
        <v>45</v>
      </c>
      <c r="CY11" s="198" t="s">
        <v>45</v>
      </c>
      <c r="CZ11" s="198" t="s">
        <v>45</v>
      </c>
      <c r="DA11" s="198" t="s">
        <v>45</v>
      </c>
      <c r="DB11" s="198" t="s">
        <v>45</v>
      </c>
      <c r="DC11" s="199" t="s">
        <v>45</v>
      </c>
      <c r="DD11" s="200" t="s">
        <v>45</v>
      </c>
      <c r="DE11" s="201" t="s">
        <v>45</v>
      </c>
      <c r="DF11" s="202" t="s">
        <v>45</v>
      </c>
      <c r="DG11" s="203">
        <v>0.17644650317118926</v>
      </c>
      <c r="DH11" s="203">
        <v>3.5281346308751793E-2</v>
      </c>
      <c r="DI11" s="200" t="s">
        <v>45</v>
      </c>
      <c r="DJ11" s="201" t="s">
        <v>45</v>
      </c>
      <c r="DK11" s="202" t="s">
        <v>45</v>
      </c>
      <c r="DL11" s="203">
        <f>+'[1]2019-2020'!DX8</f>
        <v>-0.27909380366203562</v>
      </c>
      <c r="DM11" s="204">
        <f>+'[1]2019-2020'!DY8</f>
        <v>-0.21842640407563352</v>
      </c>
    </row>
    <row r="12" spans="2:117" x14ac:dyDescent="0.25">
      <c r="B12" s="205">
        <v>1</v>
      </c>
      <c r="C12" s="206" t="s">
        <v>49</v>
      </c>
      <c r="D12" s="207">
        <v>154.66</v>
      </c>
      <c r="E12" s="208">
        <v>85</v>
      </c>
      <c r="F12" s="80">
        <v>239.66</v>
      </c>
      <c r="G12" s="80"/>
      <c r="H12" s="80">
        <v>79.89</v>
      </c>
      <c r="I12" s="93">
        <v>151.88999999999999</v>
      </c>
      <c r="J12" s="93">
        <v>84</v>
      </c>
      <c r="K12" s="93">
        <v>235.89</v>
      </c>
      <c r="L12" s="93"/>
      <c r="M12" s="93">
        <v>84.64</v>
      </c>
      <c r="N12" s="209">
        <v>886654</v>
      </c>
      <c r="O12" s="209">
        <v>212495.49763999999</v>
      </c>
      <c r="P12" s="210">
        <v>140.78</v>
      </c>
      <c r="Q12" s="211">
        <v>84</v>
      </c>
      <c r="R12" s="212">
        <v>224.78</v>
      </c>
      <c r="S12" s="93"/>
      <c r="T12" s="62">
        <v>78.67</v>
      </c>
      <c r="U12" s="93">
        <v>-11.109999999999985</v>
      </c>
      <c r="V12" s="213">
        <v>-4.7098223748357225E-2</v>
      </c>
      <c r="W12" s="214">
        <v>-5.9699999999999989</v>
      </c>
      <c r="X12" s="215">
        <v>-7.0534026465028335E-2</v>
      </c>
      <c r="Y12" s="211">
        <v>84</v>
      </c>
      <c r="Z12" s="212">
        <v>134.1</v>
      </c>
      <c r="AA12" s="212">
        <v>218.1</v>
      </c>
      <c r="AB12" s="216"/>
      <c r="AC12" s="62">
        <v>92.410000000000011</v>
      </c>
      <c r="AD12" s="217">
        <v>-2.9717946436515708E-2</v>
      </c>
      <c r="AE12" s="215">
        <v>0.17465361637218768</v>
      </c>
      <c r="AF12" s="218">
        <v>836550</v>
      </c>
      <c r="AG12" s="209">
        <v>182451.55499999999</v>
      </c>
      <c r="AH12" s="208">
        <v>55</v>
      </c>
      <c r="AI12" s="219">
        <v>122.93</v>
      </c>
      <c r="AJ12" s="220">
        <v>169.25</v>
      </c>
      <c r="AK12" s="124"/>
      <c r="AL12" s="73">
        <v>70.800000000000011</v>
      </c>
      <c r="AM12" s="221">
        <v>141586.08749999999</v>
      </c>
      <c r="AN12" s="222">
        <v>43</v>
      </c>
      <c r="AO12" s="219">
        <v>91.72</v>
      </c>
      <c r="AP12" s="220">
        <v>134.72</v>
      </c>
      <c r="AQ12" s="124"/>
      <c r="AR12" s="73">
        <v>66.81</v>
      </c>
      <c r="AS12" s="223">
        <v>-0.20401772525849338</v>
      </c>
      <c r="AT12" s="224">
        <v>-5.6355932203389969E-2</v>
      </c>
      <c r="AU12" s="224">
        <v>-0.21065689981096403</v>
      </c>
      <c r="AV12" s="225">
        <v>836550</v>
      </c>
      <c r="AW12" s="226">
        <v>112700.016</v>
      </c>
      <c r="AX12" s="222">
        <v>43</v>
      </c>
      <c r="AY12" s="227">
        <v>95.38</v>
      </c>
      <c r="AZ12" s="220">
        <v>138.38</v>
      </c>
      <c r="BA12" s="228"/>
      <c r="BB12" s="83">
        <v>71.08</v>
      </c>
      <c r="BC12" s="229">
        <f>AZ12/AP12-1</f>
        <v>2.7167458432304059E-2</v>
      </c>
      <c r="BD12" s="224">
        <f>BB12/AR12-1</f>
        <v>6.3912587935937681E-2</v>
      </c>
      <c r="BE12" s="209">
        <v>760000</v>
      </c>
      <c r="BF12" s="218">
        <f>AZ12*BE12/1000</f>
        <v>105168.8</v>
      </c>
      <c r="BG12" s="222">
        <v>38</v>
      </c>
      <c r="BH12" s="227">
        <v>90.847206</v>
      </c>
      <c r="BI12" s="220">
        <v>128.847206</v>
      </c>
      <c r="BJ12" s="228"/>
      <c r="BK12" s="230">
        <v>64.52000000000001</v>
      </c>
      <c r="BL12" s="231">
        <v>-4.359259204275534E-2</v>
      </c>
      <c r="BM12" s="224">
        <v>-3.4276305942224083E-2</v>
      </c>
      <c r="BN12" s="232">
        <v>760000</v>
      </c>
      <c r="BO12" s="218">
        <v>97923.876560000004</v>
      </c>
      <c r="BP12" s="222">
        <v>38</v>
      </c>
      <c r="BQ12" s="227">
        <v>113.977206</v>
      </c>
      <c r="BR12" s="220">
        <v>151.977206</v>
      </c>
      <c r="BS12" s="228"/>
      <c r="BT12" s="230">
        <v>79.2</v>
      </c>
      <c r="BU12" s="231">
        <v>0.17951495199670831</v>
      </c>
      <c r="BV12" s="224">
        <v>0.2275263484190948</v>
      </c>
      <c r="BW12" s="232">
        <v>760000</v>
      </c>
      <c r="BX12" s="218">
        <v>115502.67656000001</v>
      </c>
      <c r="BY12" s="222">
        <v>38</v>
      </c>
      <c r="BZ12" s="227">
        <v>109.03</v>
      </c>
      <c r="CA12" s="220">
        <v>147.03</v>
      </c>
      <c r="CB12" s="228"/>
      <c r="CC12" s="230">
        <v>79.98</v>
      </c>
      <c r="CD12" s="231">
        <v>-3.2552289453195993E-2</v>
      </c>
      <c r="CE12" s="224">
        <v>9.8484848484847731E-3</v>
      </c>
      <c r="CF12" s="233">
        <v>746910</v>
      </c>
      <c r="CG12" s="218">
        <v>109818.1773</v>
      </c>
      <c r="CH12" s="222">
        <v>38</v>
      </c>
      <c r="CI12" s="227">
        <v>118.1</v>
      </c>
      <c r="CJ12" s="220">
        <v>156.1</v>
      </c>
      <c r="CK12" s="228"/>
      <c r="CL12" s="230">
        <v>83.22</v>
      </c>
      <c r="CM12" s="231">
        <f>+CJ12/CA12-1</f>
        <v>6.168809086580973E-2</v>
      </c>
      <c r="CN12" s="224">
        <f>+CL12/CC12-1</f>
        <v>4.0510127531882878E-2</v>
      </c>
      <c r="CO12" s="232">
        <f>CY12</f>
        <v>830750</v>
      </c>
      <c r="CP12" s="234">
        <f>'[2]ТИП-ПРЕНОС'!$E$7</f>
        <v>3850815.3416422084</v>
      </c>
      <c r="CQ12" s="218">
        <f>+CJ12*CO12/1000</f>
        <v>129680.075</v>
      </c>
      <c r="CR12" s="235"/>
      <c r="CS12" s="219">
        <v>148.16</v>
      </c>
      <c r="CT12" s="220">
        <v>163.65</v>
      </c>
      <c r="CU12" s="228"/>
      <c r="CV12" s="230">
        <v>92.8</v>
      </c>
      <c r="CW12" s="236"/>
      <c r="CX12" s="237"/>
      <c r="CY12" s="238">
        <v>830750</v>
      </c>
      <c r="CZ12" s="239">
        <v>123083.92</v>
      </c>
      <c r="DA12" s="240">
        <f>CZ12-BX12</f>
        <v>7581.2434399999911</v>
      </c>
      <c r="DB12" s="241">
        <f>CZ12-CQ12</f>
        <v>-6596.1549999999988</v>
      </c>
      <c r="DC12" s="241">
        <f t="shared" ref="DC12:DC26" si="0">+(CT12-$CV$5)*CY12/1000</f>
        <v>135952.23749999999</v>
      </c>
      <c r="DD12" s="242">
        <f>+'[1]2019-2020'!DL9</f>
        <v>199.84</v>
      </c>
      <c r="DE12" s="243"/>
      <c r="DF12" s="244">
        <f>+'[1]2019-2020'!DN9</f>
        <v>95.64</v>
      </c>
      <c r="DG12" s="236">
        <f t="shared" ref="DG12:DG26" si="1">+DD12/CT12-1</f>
        <v>0.22114268255423153</v>
      </c>
      <c r="DH12" s="245">
        <f t="shared" ref="DH12:DH26" si="2">+DF12/CV12-1</f>
        <v>3.0603448275862144E-2</v>
      </c>
      <c r="DI12" s="246">
        <f>+'[3]ТИП-ПРОИЗ'!$F$118</f>
        <v>139.79</v>
      </c>
      <c r="DJ12" s="247"/>
      <c r="DK12" s="230">
        <f>+'[3]ТИП-ПРЕНОС'!$E$23</f>
        <v>70.320000000000007</v>
      </c>
      <c r="DL12" s="248">
        <f>+DI12/DD12-1</f>
        <v>-0.30049039231385111</v>
      </c>
      <c r="DM12" s="249">
        <f>+DK12/DF12-1</f>
        <v>-0.26474278544542029</v>
      </c>
    </row>
    <row r="13" spans="2:117" x14ac:dyDescent="0.25">
      <c r="B13" s="205">
        <v>2</v>
      </c>
      <c r="C13" s="250" t="s">
        <v>50</v>
      </c>
      <c r="D13" s="207">
        <v>142.94</v>
      </c>
      <c r="E13" s="208">
        <v>74</v>
      </c>
      <c r="F13" s="80">
        <v>216.94</v>
      </c>
      <c r="G13" s="80"/>
      <c r="H13" s="80">
        <v>71.97</v>
      </c>
      <c r="I13" s="93">
        <v>137</v>
      </c>
      <c r="J13" s="93">
        <v>61</v>
      </c>
      <c r="K13" s="93">
        <v>198</v>
      </c>
      <c r="L13" s="93"/>
      <c r="M13" s="93">
        <v>75.62</v>
      </c>
      <c r="N13" s="209">
        <v>299310</v>
      </c>
      <c r="O13" s="209">
        <v>64932.311399999999</v>
      </c>
      <c r="P13" s="210">
        <v>128.80000000000001</v>
      </c>
      <c r="Q13" s="211">
        <v>61</v>
      </c>
      <c r="R13" s="212">
        <v>189.8</v>
      </c>
      <c r="S13" s="93"/>
      <c r="T13" s="62">
        <v>69.58</v>
      </c>
      <c r="U13" s="93">
        <v>-8.1999999999999886</v>
      </c>
      <c r="V13" s="213">
        <v>-4.1414141414141355E-2</v>
      </c>
      <c r="W13" s="214">
        <v>-6.0400000000000063</v>
      </c>
      <c r="X13" s="215">
        <v>-7.9873049457815468E-2</v>
      </c>
      <c r="Y13" s="211">
        <v>80</v>
      </c>
      <c r="Z13" s="212">
        <v>160.05000000000001</v>
      </c>
      <c r="AA13" s="212">
        <v>240.05</v>
      </c>
      <c r="AB13" s="216"/>
      <c r="AC13" s="62">
        <v>91.92</v>
      </c>
      <c r="AD13" s="217">
        <v>0.26475237091675452</v>
      </c>
      <c r="AE13" s="215">
        <v>0.32106927277953434</v>
      </c>
      <c r="AF13" s="218">
        <v>298200</v>
      </c>
      <c r="AG13" s="209">
        <v>71582.91</v>
      </c>
      <c r="AH13" s="208">
        <v>55</v>
      </c>
      <c r="AI13" s="219">
        <v>123.54</v>
      </c>
      <c r="AJ13" s="220">
        <v>171</v>
      </c>
      <c r="AK13" s="124"/>
      <c r="AL13" s="73">
        <v>68.850000000000009</v>
      </c>
      <c r="AM13" s="221">
        <v>50992.2</v>
      </c>
      <c r="AN13" s="222">
        <v>43</v>
      </c>
      <c r="AO13" s="219">
        <v>96.43</v>
      </c>
      <c r="AP13" s="220">
        <v>139.43</v>
      </c>
      <c r="AQ13" s="124"/>
      <c r="AR13" s="73">
        <v>68.73</v>
      </c>
      <c r="AS13" s="223">
        <v>-0.18461988304093568</v>
      </c>
      <c r="AT13" s="224">
        <v>-1.7429193899782813E-3</v>
      </c>
      <c r="AU13" s="224">
        <v>-9.1113462047077487E-2</v>
      </c>
      <c r="AV13" s="225">
        <v>298200</v>
      </c>
      <c r="AW13" s="226">
        <v>41578.025999999998</v>
      </c>
      <c r="AX13" s="222">
        <v>43</v>
      </c>
      <c r="AY13" s="227">
        <v>128.69</v>
      </c>
      <c r="AZ13" s="220">
        <v>171.69</v>
      </c>
      <c r="BA13" s="228"/>
      <c r="BB13" s="83">
        <v>90.38000000000001</v>
      </c>
      <c r="BC13" s="229">
        <v>0.23137058021946499</v>
      </c>
      <c r="BD13" s="224">
        <v>0.31500072748435914</v>
      </c>
      <c r="BE13" s="209">
        <v>276290.14394642529</v>
      </c>
      <c r="BF13" s="218">
        <v>47436.254814161752</v>
      </c>
      <c r="BG13" s="222">
        <v>38</v>
      </c>
      <c r="BH13" s="227">
        <v>96.487206</v>
      </c>
      <c r="BI13" s="220">
        <v>134.48720600000001</v>
      </c>
      <c r="BJ13" s="228"/>
      <c r="BK13" s="230">
        <v>67.050000000000011</v>
      </c>
      <c r="BL13" s="231">
        <v>-3.5450003586028789E-2</v>
      </c>
      <c r="BM13" s="224">
        <v>-2.4443474465298931E-2</v>
      </c>
      <c r="BN13" s="232">
        <v>276290.14394642529</v>
      </c>
      <c r="BO13" s="218">
        <v>37157.489504692552</v>
      </c>
      <c r="BP13" s="222">
        <v>38</v>
      </c>
      <c r="BQ13" s="227">
        <v>116.30720599999999</v>
      </c>
      <c r="BR13" s="220">
        <v>154.30720600000001</v>
      </c>
      <c r="BS13" s="228"/>
      <c r="BT13" s="230">
        <v>81.690000000000012</v>
      </c>
      <c r="BU13" s="231">
        <v>0.14737461346323144</v>
      </c>
      <c r="BV13" s="224">
        <v>0.21834451901565988</v>
      </c>
      <c r="BW13" s="232">
        <v>276290.14394642529</v>
      </c>
      <c r="BX13" s="218">
        <v>42633.560157710701</v>
      </c>
      <c r="BY13" s="222">
        <v>38</v>
      </c>
      <c r="BZ13" s="227">
        <v>113.02</v>
      </c>
      <c r="CA13" s="220">
        <v>151.01999999999998</v>
      </c>
      <c r="CB13" s="228"/>
      <c r="CC13" s="230">
        <v>82.910000000000011</v>
      </c>
      <c r="CD13" s="231">
        <v>-2.1302997346734576E-2</v>
      </c>
      <c r="CE13" s="224">
        <v>1.4934508507773225E-2</v>
      </c>
      <c r="CF13" s="233">
        <v>280307.42600299459</v>
      </c>
      <c r="CG13" s="218">
        <v>42332.027474972238</v>
      </c>
      <c r="CH13" s="222">
        <v>65</v>
      </c>
      <c r="CI13" s="227">
        <v>122.64</v>
      </c>
      <c r="CJ13" s="220">
        <v>187.64</v>
      </c>
      <c r="CK13" s="228"/>
      <c r="CL13" s="230">
        <v>84.37</v>
      </c>
      <c r="CM13" s="231">
        <f t="shared" ref="CM13:CM20" si="3">+CJ13/CA13-1</f>
        <v>0.2424844391471328</v>
      </c>
      <c r="CN13" s="224">
        <f t="shared" ref="CN13:CN20" si="4">+CL13/CC13-1</f>
        <v>1.7609456036666193E-2</v>
      </c>
      <c r="CO13" s="232">
        <f t="shared" ref="CO13:CO26" si="5">CY13</f>
        <v>275093.36559767294</v>
      </c>
      <c r="CP13" s="234">
        <f>'[4]ТИП-ПРЕНОС'!$E$7</f>
        <v>236717.33287178155</v>
      </c>
      <c r="CQ13" s="218">
        <f t="shared" ref="CQ13:CQ20" si="6">+CJ13*CO13/1000</f>
        <v>51618.51912074734</v>
      </c>
      <c r="CR13" s="235"/>
      <c r="CS13" s="219">
        <v>153.37</v>
      </c>
      <c r="CT13" s="220">
        <v>163.33000000000001</v>
      </c>
      <c r="CU13" s="228"/>
      <c r="CV13" s="230">
        <v>90.86</v>
      </c>
      <c r="CW13" s="236"/>
      <c r="CX13" s="237"/>
      <c r="CY13" s="238">
        <v>275093.36559767294</v>
      </c>
      <c r="CZ13" s="239">
        <v>42191.069481715102</v>
      </c>
      <c r="DA13" s="240">
        <f t="shared" ref="DA13:DA26" si="7">CZ13-BX13</f>
        <v>-442.4906759955993</v>
      </c>
      <c r="DB13" s="241">
        <f t="shared" ref="DB13:DB26" si="8">CZ13-CQ13</f>
        <v>-9427.4496390322383</v>
      </c>
      <c r="DC13" s="241">
        <f t="shared" si="0"/>
        <v>44930.999403067923</v>
      </c>
      <c r="DD13" s="242">
        <f>+'[1]2019-2020'!DL10</f>
        <v>189.97</v>
      </c>
      <c r="DE13" s="228"/>
      <c r="DF13" s="244">
        <f>+'[1]2019-2020'!DN10</f>
        <v>97.58</v>
      </c>
      <c r="DG13" s="236">
        <f t="shared" si="1"/>
        <v>0.16310536949733656</v>
      </c>
      <c r="DH13" s="245">
        <f t="shared" si="2"/>
        <v>7.3959938366717992E-2</v>
      </c>
      <c r="DI13" s="246">
        <f>+'[5]ТИП-ПРОИЗ'!$F$118</f>
        <v>139.33000000000001</v>
      </c>
      <c r="DJ13" s="228"/>
      <c r="DK13" s="230">
        <f>+'[5]ТИП-ПРЕНОС'!$E$23</f>
        <v>85.76</v>
      </c>
      <c r="DL13" s="248">
        <f t="shared" ref="DL13:DL22" si="9">+DI13/DD13-1</f>
        <v>-0.26656840553771644</v>
      </c>
      <c r="DM13" s="249">
        <f t="shared" ref="DM13:DM22" si="10">+DK13/DF13-1</f>
        <v>-0.12113137938102059</v>
      </c>
    </row>
    <row r="14" spans="2:117" ht="15.6" x14ac:dyDescent="0.3">
      <c r="B14" s="205">
        <v>3</v>
      </c>
      <c r="C14" s="250" t="s">
        <v>51</v>
      </c>
      <c r="D14" s="207">
        <v>146.33000000000001</v>
      </c>
      <c r="E14" s="208">
        <v>74</v>
      </c>
      <c r="F14" s="80">
        <v>220.33</v>
      </c>
      <c r="G14" s="80">
        <v>77.035100000000014</v>
      </c>
      <c r="H14" s="80">
        <v>60.3</v>
      </c>
      <c r="I14" s="93">
        <v>140.01</v>
      </c>
      <c r="J14" s="93">
        <v>61</v>
      </c>
      <c r="K14" s="93">
        <v>201.01</v>
      </c>
      <c r="L14" s="93">
        <v>79.047899999999998</v>
      </c>
      <c r="M14" s="93">
        <v>59.089999999999996</v>
      </c>
      <c r="N14" s="209">
        <v>286441</v>
      </c>
      <c r="O14" s="209">
        <v>63111.545530000003</v>
      </c>
      <c r="P14" s="210">
        <v>131.69</v>
      </c>
      <c r="Q14" s="211">
        <v>61</v>
      </c>
      <c r="R14" s="212">
        <v>192.69</v>
      </c>
      <c r="S14" s="93">
        <v>68.588700000000003</v>
      </c>
      <c r="T14" s="62">
        <v>58.51</v>
      </c>
      <c r="U14" s="93">
        <v>-8.3199999999999932</v>
      </c>
      <c r="V14" s="213">
        <v>-4.1390975573354527E-2</v>
      </c>
      <c r="W14" s="214">
        <v>-0.57999999999999829</v>
      </c>
      <c r="X14" s="215">
        <v>-9.8155356236249505E-3</v>
      </c>
      <c r="Y14" s="211">
        <v>70</v>
      </c>
      <c r="Z14" s="212">
        <v>157.76</v>
      </c>
      <c r="AA14" s="212">
        <v>227.76</v>
      </c>
      <c r="AB14" s="216">
        <v>62.8247</v>
      </c>
      <c r="AC14" s="62">
        <v>67.67</v>
      </c>
      <c r="AD14" s="217">
        <v>0.18200217966682231</v>
      </c>
      <c r="AE14" s="215">
        <v>0.15655443513929246</v>
      </c>
      <c r="AF14" s="218">
        <v>308400</v>
      </c>
      <c r="AG14" s="209">
        <v>70241.183999999994</v>
      </c>
      <c r="AH14" s="208">
        <v>55</v>
      </c>
      <c r="AI14" s="219">
        <v>127.09</v>
      </c>
      <c r="AJ14" s="220">
        <v>173.66</v>
      </c>
      <c r="AK14" s="251">
        <v>47.002800000000001</v>
      </c>
      <c r="AL14" s="73">
        <v>51.5</v>
      </c>
      <c r="AM14" s="221">
        <v>53556.743999999999</v>
      </c>
      <c r="AN14" s="222">
        <v>43</v>
      </c>
      <c r="AO14" s="219">
        <v>96.78</v>
      </c>
      <c r="AP14" s="220">
        <v>139.78</v>
      </c>
      <c r="AQ14" s="251">
        <v>35.766000000000005</v>
      </c>
      <c r="AR14" s="73">
        <v>46.8</v>
      </c>
      <c r="AS14" s="223">
        <v>-0.19509386156858222</v>
      </c>
      <c r="AT14" s="224">
        <v>-9.1262135922330123E-2</v>
      </c>
      <c r="AU14" s="224">
        <v>-0.20798781519715692</v>
      </c>
      <c r="AV14" s="225">
        <v>308400</v>
      </c>
      <c r="AW14" s="226">
        <v>43108.152000000002</v>
      </c>
      <c r="AX14" s="222">
        <v>43</v>
      </c>
      <c r="AY14" s="227">
        <v>126.02</v>
      </c>
      <c r="AZ14" s="220">
        <v>169.01999999999998</v>
      </c>
      <c r="BA14" s="247">
        <v>38.296900000000001</v>
      </c>
      <c r="BB14" s="83">
        <v>49.35</v>
      </c>
      <c r="BC14" s="229">
        <v>0.20918586349978519</v>
      </c>
      <c r="BD14" s="224">
        <v>5.4487179487179516E-2</v>
      </c>
      <c r="BE14" s="209">
        <v>260150</v>
      </c>
      <c r="BF14" s="218">
        <v>43970.552999999993</v>
      </c>
      <c r="BG14" s="222">
        <v>38</v>
      </c>
      <c r="BH14" s="227">
        <v>101.707206</v>
      </c>
      <c r="BI14" s="220">
        <v>139.70720599999999</v>
      </c>
      <c r="BJ14" s="247">
        <v>46.626600000000003</v>
      </c>
      <c r="BK14" s="230">
        <v>46.79</v>
      </c>
      <c r="BL14" s="231">
        <v>-5.2077550436413489E-4</v>
      </c>
      <c r="BM14" s="224">
        <v>-2.1367521367521292E-4</v>
      </c>
      <c r="BN14" s="232">
        <v>280000</v>
      </c>
      <c r="BO14" s="218">
        <v>39118.01767999999</v>
      </c>
      <c r="BP14" s="222">
        <v>38</v>
      </c>
      <c r="BQ14" s="227">
        <v>120.567206</v>
      </c>
      <c r="BR14" s="220">
        <v>158.567206</v>
      </c>
      <c r="BS14" s="247">
        <v>74.030500000000004</v>
      </c>
      <c r="BT14" s="230">
        <v>64.290000000000006</v>
      </c>
      <c r="BU14" s="231">
        <v>0.13499661570785415</v>
      </c>
      <c r="BV14" s="224">
        <v>0.37401154092754885</v>
      </c>
      <c r="BW14" s="232">
        <v>280000</v>
      </c>
      <c r="BX14" s="218">
        <v>44398.81768</v>
      </c>
      <c r="BY14" s="222">
        <v>38</v>
      </c>
      <c r="BZ14" s="227">
        <v>128.36000000000001</v>
      </c>
      <c r="CA14" s="220">
        <v>166.36</v>
      </c>
      <c r="CB14" s="247">
        <v>55.991400000000006</v>
      </c>
      <c r="CC14" s="230">
        <v>66.48</v>
      </c>
      <c r="CD14" s="231">
        <v>4.914505462119334E-2</v>
      </c>
      <c r="CE14" s="224">
        <v>3.4064395706952855E-2</v>
      </c>
      <c r="CF14" s="233">
        <v>284000</v>
      </c>
      <c r="CG14" s="218">
        <v>47246.240000000005</v>
      </c>
      <c r="CH14" s="222">
        <v>38</v>
      </c>
      <c r="CI14" s="227">
        <v>143.63</v>
      </c>
      <c r="CJ14" s="220">
        <v>181.63</v>
      </c>
      <c r="CK14" s="247">
        <v>64.812700000000007</v>
      </c>
      <c r="CL14" s="230">
        <v>75.260000000000005</v>
      </c>
      <c r="CM14" s="231">
        <f t="shared" si="3"/>
        <v>9.1788891560471209E-2</v>
      </c>
      <c r="CN14" s="224">
        <f t="shared" si="4"/>
        <v>0.1320697954271961</v>
      </c>
      <c r="CO14" s="232">
        <f t="shared" si="5"/>
        <v>280000</v>
      </c>
      <c r="CP14" s="234">
        <f>'[6]ТИП-ПРЕНОС'!$E$7</f>
        <v>208800</v>
      </c>
      <c r="CQ14" s="218">
        <f t="shared" si="6"/>
        <v>50856.4</v>
      </c>
      <c r="CR14" s="235"/>
      <c r="CS14" s="219">
        <v>181.15</v>
      </c>
      <c r="CT14" s="220">
        <v>197.28</v>
      </c>
      <c r="CU14" s="247">
        <v>74.27</v>
      </c>
      <c r="CV14" s="230">
        <v>80.150000000000006</v>
      </c>
      <c r="CW14" s="236"/>
      <c r="CX14" s="237"/>
      <c r="CY14" s="238">
        <v>280000</v>
      </c>
      <c r="CZ14" s="239">
        <v>50722</v>
      </c>
      <c r="DA14" s="252">
        <f t="shared" si="7"/>
        <v>6323.1823199999999</v>
      </c>
      <c r="DB14" s="241">
        <f t="shared" si="8"/>
        <v>-134.40000000000146</v>
      </c>
      <c r="DC14" s="241">
        <f t="shared" si="0"/>
        <v>55238.400000000001</v>
      </c>
      <c r="DD14" s="242">
        <f>+'[1]2019-2020'!DL11</f>
        <v>213.87</v>
      </c>
      <c r="DE14" s="247">
        <f>+'[1]2019-2020'!DM11</f>
        <v>84.958399999999997</v>
      </c>
      <c r="DF14" s="244">
        <f>+'[1]2019-2020'!DN11</f>
        <v>84.98</v>
      </c>
      <c r="DG14" s="236">
        <f t="shared" si="1"/>
        <v>8.409367396593681E-2</v>
      </c>
      <c r="DH14" s="245">
        <f t="shared" si="2"/>
        <v>6.0262008733624528E-2</v>
      </c>
      <c r="DI14" s="246">
        <f>+'[7]ТИП-ПРОИЗ'!$F$118</f>
        <v>153.25</v>
      </c>
      <c r="DJ14" s="247">
        <f>+'[7]ТИП-ПРЕНОС'!$E$44</f>
        <v>67.130700000000004</v>
      </c>
      <c r="DK14" s="230">
        <f>+'[7]ТИП-ПРЕНОС'!$E$23</f>
        <v>71.680000000000007</v>
      </c>
      <c r="DL14" s="248">
        <f t="shared" si="9"/>
        <v>-0.28344321316687704</v>
      </c>
      <c r="DM14" s="249">
        <f t="shared" si="10"/>
        <v>-0.15650741350906094</v>
      </c>
    </row>
    <row r="15" spans="2:117" ht="15.6" x14ac:dyDescent="0.3">
      <c r="B15" s="205">
        <v>4</v>
      </c>
      <c r="C15" s="250" t="s">
        <v>52</v>
      </c>
      <c r="D15" s="207">
        <v>140.80000000000001</v>
      </c>
      <c r="E15" s="208">
        <v>79</v>
      </c>
      <c r="F15" s="80">
        <v>219.8</v>
      </c>
      <c r="G15" s="80"/>
      <c r="H15" s="80">
        <v>54.53</v>
      </c>
      <c r="I15" s="93">
        <v>129.97999999999999</v>
      </c>
      <c r="J15" s="93">
        <v>66</v>
      </c>
      <c r="K15" s="93">
        <v>195.98</v>
      </c>
      <c r="L15" s="93"/>
      <c r="M15" s="93">
        <v>54.449999999999996</v>
      </c>
      <c r="N15" s="209">
        <v>117170</v>
      </c>
      <c r="O15" s="209">
        <v>25753.966</v>
      </c>
      <c r="P15" s="210">
        <v>121.64</v>
      </c>
      <c r="Q15" s="211">
        <v>66</v>
      </c>
      <c r="R15" s="212">
        <v>187.64</v>
      </c>
      <c r="S15" s="93"/>
      <c r="T15" s="62">
        <v>54.4</v>
      </c>
      <c r="U15" s="93">
        <v>-8.3400000000000034</v>
      </c>
      <c r="V15" s="213">
        <v>-4.2555362792121666E-2</v>
      </c>
      <c r="W15" s="214">
        <v>-4.9999999999997158E-2</v>
      </c>
      <c r="X15" s="215">
        <v>-9.1827364554632066E-4</v>
      </c>
      <c r="Y15" s="211">
        <v>70</v>
      </c>
      <c r="Z15" s="212">
        <v>136.94</v>
      </c>
      <c r="AA15" s="212">
        <v>206.94</v>
      </c>
      <c r="AB15" s="216"/>
      <c r="AC15" s="62">
        <v>53.239999999999995</v>
      </c>
      <c r="AD15" s="217">
        <v>0.10285653378810489</v>
      </c>
      <c r="AE15" s="215">
        <v>-2.1323529411764741E-2</v>
      </c>
      <c r="AF15" s="218">
        <v>118341</v>
      </c>
      <c r="AG15" s="209">
        <v>24489.486539999998</v>
      </c>
      <c r="AH15" s="208">
        <v>55</v>
      </c>
      <c r="AI15" s="219">
        <v>118.62</v>
      </c>
      <c r="AJ15" s="220">
        <v>165.72</v>
      </c>
      <c r="AK15" s="124"/>
      <c r="AL15" s="73">
        <v>46.629999999999995</v>
      </c>
      <c r="AM15" s="221">
        <v>19611.470519999999</v>
      </c>
      <c r="AN15" s="222">
        <v>43</v>
      </c>
      <c r="AO15" s="219">
        <v>90.2</v>
      </c>
      <c r="AP15" s="220">
        <v>133.19999999999999</v>
      </c>
      <c r="AQ15" s="124"/>
      <c r="AR15" s="73">
        <v>44.61</v>
      </c>
      <c r="AS15" s="223">
        <v>-0.19623461259956565</v>
      </c>
      <c r="AT15" s="224">
        <v>-4.3319751233111603E-2</v>
      </c>
      <c r="AU15" s="224">
        <v>-0.18071625344352615</v>
      </c>
      <c r="AV15" s="225">
        <v>118341</v>
      </c>
      <c r="AW15" s="226">
        <v>15763.021199999999</v>
      </c>
      <c r="AX15" s="222">
        <v>43</v>
      </c>
      <c r="AY15" s="227">
        <v>109.1</v>
      </c>
      <c r="AZ15" s="220">
        <v>152.1</v>
      </c>
      <c r="BA15" s="228"/>
      <c r="BB15" s="83">
        <v>54.12</v>
      </c>
      <c r="BC15" s="229">
        <v>0.14189189189189189</v>
      </c>
      <c r="BD15" s="224">
        <v>0.21318090114324129</v>
      </c>
      <c r="BE15" s="209">
        <v>107003</v>
      </c>
      <c r="BF15" s="218">
        <v>16275.156299999999</v>
      </c>
      <c r="BG15" s="222">
        <v>38</v>
      </c>
      <c r="BH15" s="227">
        <v>92.147205999999997</v>
      </c>
      <c r="BI15" s="220">
        <v>130.14720599999998</v>
      </c>
      <c r="BJ15" s="228"/>
      <c r="BK15" s="230">
        <v>44.36</v>
      </c>
      <c r="BL15" s="231">
        <v>-2.2918873873873924E-2</v>
      </c>
      <c r="BM15" s="224">
        <v>-5.6041246357318997E-3</v>
      </c>
      <c r="BN15" s="232">
        <v>107003</v>
      </c>
      <c r="BO15" s="218">
        <v>13926.141483617999</v>
      </c>
      <c r="BP15" s="222">
        <v>38</v>
      </c>
      <c r="BQ15" s="227">
        <v>110.60720600000001</v>
      </c>
      <c r="BR15" s="220">
        <v>148.60720600000002</v>
      </c>
      <c r="BS15" s="228"/>
      <c r="BT15" s="230">
        <v>55.72</v>
      </c>
      <c r="BU15" s="231">
        <v>0.14183938762388837</v>
      </c>
      <c r="BV15" s="224">
        <v>0.25608656447249767</v>
      </c>
      <c r="BW15" s="232">
        <v>107003</v>
      </c>
      <c r="BX15" s="218">
        <v>15901.416863618002</v>
      </c>
      <c r="BY15" s="222">
        <v>38</v>
      </c>
      <c r="BZ15" s="227">
        <v>114.36</v>
      </c>
      <c r="CA15" s="220">
        <v>152.36000000000001</v>
      </c>
      <c r="CB15" s="228"/>
      <c r="CC15" s="230">
        <v>57.059999999999995</v>
      </c>
      <c r="CD15" s="231">
        <v>2.5253109193103196E-2</v>
      </c>
      <c r="CE15" s="224">
        <v>2.4048815506101828E-2</v>
      </c>
      <c r="CF15" s="233">
        <v>107383.29370972917</v>
      </c>
      <c r="CG15" s="218">
        <v>16360.918629614338</v>
      </c>
      <c r="CH15" s="222">
        <v>38</v>
      </c>
      <c r="CI15" s="227">
        <v>132.75</v>
      </c>
      <c r="CJ15" s="220">
        <v>170.75</v>
      </c>
      <c r="CK15" s="228"/>
      <c r="CL15" s="230">
        <v>67.960000000000008</v>
      </c>
      <c r="CM15" s="231">
        <f>+CJ15/CA15-1</f>
        <v>0.12070097138356517</v>
      </c>
      <c r="CN15" s="224">
        <f t="shared" si="4"/>
        <v>0.19102698913424487</v>
      </c>
      <c r="CO15" s="232">
        <f t="shared" si="5"/>
        <v>107037</v>
      </c>
      <c r="CP15" s="234">
        <f>'[8]ТИП-ПРЕНОС'!$E$7</f>
        <v>138101</v>
      </c>
      <c r="CQ15" s="218">
        <f t="shared" si="6"/>
        <v>18276.567749999998</v>
      </c>
      <c r="CR15" s="235"/>
      <c r="CS15" s="219">
        <v>167.28</v>
      </c>
      <c r="CT15" s="220">
        <v>182.92</v>
      </c>
      <c r="CU15" s="228"/>
      <c r="CV15" s="230">
        <v>70.09</v>
      </c>
      <c r="CW15" s="236"/>
      <c r="CX15" s="237"/>
      <c r="CY15" s="238">
        <v>107037</v>
      </c>
      <c r="CZ15" s="239">
        <v>17905.149359999999</v>
      </c>
      <c r="DA15" s="252">
        <f t="shared" si="7"/>
        <v>2003.7324963819974</v>
      </c>
      <c r="DB15" s="241">
        <f t="shared" si="8"/>
        <v>-371.41838999999891</v>
      </c>
      <c r="DC15" s="241">
        <f t="shared" si="0"/>
        <v>19579.208039999998</v>
      </c>
      <c r="DD15" s="242">
        <f>+'[1]2019-2020'!DL12</f>
        <v>200.07</v>
      </c>
      <c r="DE15" s="228"/>
      <c r="DF15" s="244">
        <f>+'[1]2019-2020'!DN12</f>
        <v>75.25</v>
      </c>
      <c r="DG15" s="236">
        <f t="shared" si="1"/>
        <v>9.3756833588453992E-2</v>
      </c>
      <c r="DH15" s="245">
        <f t="shared" si="2"/>
        <v>7.361963190184051E-2</v>
      </c>
      <c r="DI15" s="246">
        <f>+'[9]ТИП-ПРОИЗ'!$F$118</f>
        <v>141.63999999999999</v>
      </c>
      <c r="DJ15" s="228"/>
      <c r="DK15" s="230">
        <f>+'[9]ТИП-ПРЕНОС'!$E$23</f>
        <v>62.23</v>
      </c>
      <c r="DL15" s="248">
        <f t="shared" si="9"/>
        <v>-0.29204778327585346</v>
      </c>
      <c r="DM15" s="249">
        <f t="shared" si="10"/>
        <v>-0.1730232558139535</v>
      </c>
    </row>
    <row r="16" spans="2:117" x14ac:dyDescent="0.25">
      <c r="B16" s="205">
        <v>5</v>
      </c>
      <c r="C16" s="250" t="s">
        <v>53</v>
      </c>
      <c r="D16" s="207">
        <v>159.63999999999999</v>
      </c>
      <c r="E16" s="208">
        <v>79</v>
      </c>
      <c r="F16" s="80">
        <v>238.64</v>
      </c>
      <c r="G16" s="80"/>
      <c r="H16" s="80">
        <v>72.63000000000001</v>
      </c>
      <c r="I16" s="93">
        <v>156.55000000000001</v>
      </c>
      <c r="J16" s="93">
        <v>66</v>
      </c>
      <c r="K16" s="93">
        <v>222.55</v>
      </c>
      <c r="L16" s="93"/>
      <c r="M16" s="93">
        <v>76.63000000000001</v>
      </c>
      <c r="N16" s="209">
        <v>62253</v>
      </c>
      <c r="O16" s="209">
        <v>14856.055920000001</v>
      </c>
      <c r="P16" s="210">
        <v>147.88999999999999</v>
      </c>
      <c r="Q16" s="211">
        <v>66</v>
      </c>
      <c r="R16" s="212">
        <v>213.89</v>
      </c>
      <c r="S16" s="93"/>
      <c r="T16" s="62">
        <v>70.17</v>
      </c>
      <c r="U16" s="93">
        <v>-8.660000000000025</v>
      </c>
      <c r="V16" s="213">
        <v>-3.8912603909233991E-2</v>
      </c>
      <c r="W16" s="214">
        <v>-6.460000000000008</v>
      </c>
      <c r="X16" s="215">
        <v>-8.4301187524468316E-2</v>
      </c>
      <c r="Y16" s="211">
        <v>66</v>
      </c>
      <c r="Z16" s="212">
        <v>150.65</v>
      </c>
      <c r="AA16" s="212">
        <v>216.65</v>
      </c>
      <c r="AB16" s="216"/>
      <c r="AC16" s="62">
        <v>97.28</v>
      </c>
      <c r="AD16" s="217">
        <v>1.2903829071017947E-2</v>
      </c>
      <c r="AE16" s="215">
        <v>0.38634744192674941</v>
      </c>
      <c r="AF16" s="218">
        <v>65210</v>
      </c>
      <c r="AG16" s="209">
        <v>14127.746499999999</v>
      </c>
      <c r="AH16" s="208">
        <v>55</v>
      </c>
      <c r="AI16" s="219">
        <v>140.47</v>
      </c>
      <c r="AJ16" s="220">
        <v>187.62</v>
      </c>
      <c r="AK16" s="124"/>
      <c r="AL16" s="73">
        <v>68.240000000000009</v>
      </c>
      <c r="AM16" s="221">
        <v>12234.700200000001</v>
      </c>
      <c r="AN16" s="222">
        <v>43</v>
      </c>
      <c r="AO16" s="219">
        <v>112.23</v>
      </c>
      <c r="AP16" s="220">
        <v>155.23000000000002</v>
      </c>
      <c r="AQ16" s="124"/>
      <c r="AR16" s="73">
        <v>64.900000000000006</v>
      </c>
      <c r="AS16" s="223">
        <v>-0.17263617951177901</v>
      </c>
      <c r="AT16" s="224">
        <v>-4.894490035169996E-2</v>
      </c>
      <c r="AU16" s="224">
        <v>-0.15307320892600818</v>
      </c>
      <c r="AV16" s="225">
        <v>65210</v>
      </c>
      <c r="AW16" s="226">
        <v>10122.5483</v>
      </c>
      <c r="AX16" s="222">
        <v>43</v>
      </c>
      <c r="AY16" s="227">
        <v>108.01</v>
      </c>
      <c r="AZ16" s="220">
        <v>151.01</v>
      </c>
      <c r="BA16" s="228"/>
      <c r="BB16" s="230">
        <v>94.800000000000011</v>
      </c>
      <c r="BC16" s="229">
        <v>-2.7185466726792673E-2</v>
      </c>
      <c r="BD16" s="224">
        <v>0.46070878274268101</v>
      </c>
      <c r="BE16" s="209">
        <v>66027.352854000288</v>
      </c>
      <c r="BF16" s="218">
        <v>9970.7905544825826</v>
      </c>
      <c r="BG16" s="222">
        <v>38</v>
      </c>
      <c r="BH16" s="227">
        <v>109.427206</v>
      </c>
      <c r="BI16" s="220">
        <v>147.42720600000001</v>
      </c>
      <c r="BJ16" s="228"/>
      <c r="BK16" s="230">
        <v>63.87</v>
      </c>
      <c r="BL16" s="231">
        <v>-5.0266018166591486E-2</v>
      </c>
      <c r="BM16" s="224">
        <v>-1.5870570107858417E-2</v>
      </c>
      <c r="BN16" s="232">
        <v>66027.352854000288</v>
      </c>
      <c r="BO16" s="218">
        <v>9734.2281508413889</v>
      </c>
      <c r="BP16" s="222">
        <v>38</v>
      </c>
      <c r="BQ16" s="227">
        <v>128.49720600000001</v>
      </c>
      <c r="BR16" s="220">
        <v>166.49720600000001</v>
      </c>
      <c r="BS16" s="228"/>
      <c r="BT16" s="230">
        <v>78.37</v>
      </c>
      <c r="BU16" s="231">
        <v>0.12935197320364322</v>
      </c>
      <c r="BV16" s="224">
        <v>0.22702364177235013</v>
      </c>
      <c r="BW16" s="232">
        <v>66027.352854000288</v>
      </c>
      <c r="BX16" s="218">
        <v>10993.369769767174</v>
      </c>
      <c r="BY16" s="222">
        <v>38</v>
      </c>
      <c r="BZ16" s="227">
        <v>137.94</v>
      </c>
      <c r="CA16" s="220">
        <v>175.94</v>
      </c>
      <c r="CB16" s="228"/>
      <c r="CC16" s="230">
        <v>79.89</v>
      </c>
      <c r="CD16" s="231">
        <v>5.6714429189880677E-2</v>
      </c>
      <c r="CE16" s="224">
        <v>1.9395176725787833E-2</v>
      </c>
      <c r="CF16" s="233">
        <v>64555.666321035322</v>
      </c>
      <c r="CG16" s="218">
        <v>11357.923932522954</v>
      </c>
      <c r="CH16" s="222">
        <v>38</v>
      </c>
      <c r="CI16" s="227">
        <v>145.58000000000001</v>
      </c>
      <c r="CJ16" s="220">
        <v>183.58</v>
      </c>
      <c r="CK16" s="228"/>
      <c r="CL16" s="230">
        <v>99.76</v>
      </c>
      <c r="CM16" s="231">
        <f t="shared" si="3"/>
        <v>4.3423894509492023E-2</v>
      </c>
      <c r="CN16" s="224">
        <f t="shared" si="4"/>
        <v>0.24871698585555135</v>
      </c>
      <c r="CO16" s="232">
        <f t="shared" si="5"/>
        <v>65597.271037339815</v>
      </c>
      <c r="CP16" s="234">
        <f>'[10]ТИП-ПРЕНОС'!$E$7</f>
        <v>66818.503566265979</v>
      </c>
      <c r="CQ16" s="218">
        <f t="shared" si="6"/>
        <v>12042.347017034843</v>
      </c>
      <c r="CR16" s="235"/>
      <c r="CS16" s="219">
        <v>189.15</v>
      </c>
      <c r="CT16" s="220">
        <v>204.39</v>
      </c>
      <c r="CU16" s="228"/>
      <c r="CV16" s="230">
        <v>85.71</v>
      </c>
      <c r="CW16" s="236"/>
      <c r="CX16" s="237"/>
      <c r="CY16" s="238">
        <v>65597.271037339815</v>
      </c>
      <c r="CZ16" s="239">
        <v>12407.723816712827</v>
      </c>
      <c r="DA16" s="253">
        <f>CZ16-BX16</f>
        <v>1414.354046945653</v>
      </c>
      <c r="DB16" s="241">
        <f t="shared" si="8"/>
        <v>365.37679967798431</v>
      </c>
      <c r="DC16" s="241">
        <f t="shared" si="0"/>
        <v>13407.426227321883</v>
      </c>
      <c r="DD16" s="242">
        <f>+'[1]2019-2020'!DL13</f>
        <v>199.54</v>
      </c>
      <c r="DE16" s="228"/>
      <c r="DF16" s="244">
        <f>+'[1]2019-2020'!DN13</f>
        <v>87.34</v>
      </c>
      <c r="DG16" s="236">
        <f t="shared" si="1"/>
        <v>-2.3729145261509821E-2</v>
      </c>
      <c r="DH16" s="245">
        <f t="shared" si="2"/>
        <v>1.9017617547544052E-2</v>
      </c>
      <c r="DI16" s="246">
        <f>+'[11]ТИП-ПРОИЗ'!$F$118</f>
        <v>141.94999999999999</v>
      </c>
      <c r="DJ16" s="228"/>
      <c r="DK16" s="230">
        <f>+'[11]ТИП-ПРЕНОС'!$E$23</f>
        <v>80.12</v>
      </c>
      <c r="DL16" s="248">
        <f t="shared" si="9"/>
        <v>-0.28861381176706424</v>
      </c>
      <c r="DM16" s="249">
        <f t="shared" si="10"/>
        <v>-8.2665445385848413E-2</v>
      </c>
    </row>
    <row r="17" spans="2:117" x14ac:dyDescent="0.25">
      <c r="B17" s="205">
        <v>6</v>
      </c>
      <c r="C17" s="250" t="s">
        <v>54</v>
      </c>
      <c r="D17" s="207">
        <v>154.41999999999999</v>
      </c>
      <c r="E17" s="208">
        <v>79</v>
      </c>
      <c r="F17" s="80">
        <v>233.42</v>
      </c>
      <c r="G17" s="80"/>
      <c r="H17" s="80">
        <v>78.190000000000012</v>
      </c>
      <c r="I17" s="93">
        <v>142.43</v>
      </c>
      <c r="J17" s="93">
        <v>66</v>
      </c>
      <c r="K17" s="93">
        <v>208.43</v>
      </c>
      <c r="L17" s="93"/>
      <c r="M17" s="93">
        <v>82.240000000000009</v>
      </c>
      <c r="N17" s="209">
        <v>55902</v>
      </c>
      <c r="O17" s="209">
        <v>13048.644839999999</v>
      </c>
      <c r="P17" s="210">
        <v>133.56</v>
      </c>
      <c r="Q17" s="211">
        <v>66</v>
      </c>
      <c r="R17" s="212">
        <v>199.56</v>
      </c>
      <c r="S17" s="93"/>
      <c r="T17" s="62">
        <v>75.850000000000009</v>
      </c>
      <c r="U17" s="93">
        <v>-8.8700000000000045</v>
      </c>
      <c r="V17" s="213">
        <v>-4.255625389819126E-2</v>
      </c>
      <c r="W17" s="214">
        <v>-6.3900000000000006</v>
      </c>
      <c r="X17" s="215">
        <v>-7.7699416342412453E-2</v>
      </c>
      <c r="Y17" s="211">
        <v>80</v>
      </c>
      <c r="Z17" s="212">
        <v>166.56</v>
      </c>
      <c r="AA17" s="212">
        <v>246.56</v>
      </c>
      <c r="AB17" s="216"/>
      <c r="AC17" s="62">
        <v>111.48</v>
      </c>
      <c r="AD17" s="217">
        <v>0.23551813990779724</v>
      </c>
      <c r="AE17" s="215">
        <v>0.46974291364535259</v>
      </c>
      <c r="AF17" s="218">
        <v>56863</v>
      </c>
      <c r="AG17" s="209">
        <v>14020.14128</v>
      </c>
      <c r="AH17" s="208">
        <v>55</v>
      </c>
      <c r="AI17" s="219">
        <v>146.53</v>
      </c>
      <c r="AJ17" s="220">
        <v>192.82</v>
      </c>
      <c r="AK17" s="124"/>
      <c r="AL17" s="73">
        <v>69.63000000000001</v>
      </c>
      <c r="AM17" s="221">
        <v>11041.451660000001</v>
      </c>
      <c r="AN17" s="222">
        <v>43</v>
      </c>
      <c r="AO17" s="219">
        <v>115.18</v>
      </c>
      <c r="AP17" s="220">
        <v>158.18</v>
      </c>
      <c r="AQ17" s="124"/>
      <c r="AR17" s="73">
        <v>61.6</v>
      </c>
      <c r="AS17" s="223">
        <v>-0.17964941396120726</v>
      </c>
      <c r="AT17" s="224">
        <v>-0.11532385466034767</v>
      </c>
      <c r="AU17" s="224">
        <v>-0.2509727626459145</v>
      </c>
      <c r="AV17" s="225">
        <v>57263</v>
      </c>
      <c r="AW17" s="226">
        <v>9057.8613399999995</v>
      </c>
      <c r="AX17" s="222">
        <v>43</v>
      </c>
      <c r="AY17" s="227">
        <v>135.97</v>
      </c>
      <c r="AZ17" s="220">
        <v>178.97</v>
      </c>
      <c r="BA17" s="228"/>
      <c r="BB17" s="230">
        <v>78.7</v>
      </c>
      <c r="BC17" s="229">
        <v>0.13143254520166892</v>
      </c>
      <c r="BD17" s="224">
        <v>0.27759740259740262</v>
      </c>
      <c r="BE17" s="209">
        <v>57055.474249999999</v>
      </c>
      <c r="BF17" s="218">
        <v>10211.2182265225</v>
      </c>
      <c r="BG17" s="222">
        <v>38</v>
      </c>
      <c r="BH17" s="227">
        <v>117.797206</v>
      </c>
      <c r="BI17" s="220">
        <v>155.79720600000002</v>
      </c>
      <c r="BJ17" s="228"/>
      <c r="BK17" s="230">
        <v>58.97</v>
      </c>
      <c r="BL17" s="231">
        <v>-1.5063813377165225E-2</v>
      </c>
      <c r="BM17" s="224">
        <v>-4.2694805194805285E-2</v>
      </c>
      <c r="BN17" s="232">
        <v>57055.474249999999</v>
      </c>
      <c r="BO17" s="218">
        <v>8889.0834751549464</v>
      </c>
      <c r="BP17" s="222">
        <v>38</v>
      </c>
      <c r="BQ17" s="227">
        <v>137.91720599999999</v>
      </c>
      <c r="BR17" s="220">
        <v>175.91720599999999</v>
      </c>
      <c r="BS17" s="228"/>
      <c r="BT17" s="230">
        <v>73.37</v>
      </c>
      <c r="BU17" s="231">
        <v>0.12914223891794285</v>
      </c>
      <c r="BV17" s="224">
        <v>0.24419196201458382</v>
      </c>
      <c r="BW17" s="232">
        <v>57055.474249999999</v>
      </c>
      <c r="BX17" s="218">
        <v>10037.039617064946</v>
      </c>
      <c r="BY17" s="222">
        <v>38</v>
      </c>
      <c r="BZ17" s="227">
        <v>140.4</v>
      </c>
      <c r="CA17" s="220">
        <v>178.4</v>
      </c>
      <c r="CB17" s="228"/>
      <c r="CC17" s="230">
        <v>75.5</v>
      </c>
      <c r="CD17" s="231">
        <v>1.4113423333929065E-2</v>
      </c>
      <c r="CE17" s="224">
        <v>2.9030939075916473E-2</v>
      </c>
      <c r="CF17" s="233">
        <v>55996.256000000001</v>
      </c>
      <c r="CG17" s="218">
        <v>9989.7320703999994</v>
      </c>
      <c r="CH17" s="222">
        <v>38</v>
      </c>
      <c r="CI17" s="227">
        <v>162.66999999999999</v>
      </c>
      <c r="CJ17" s="220">
        <v>200.67</v>
      </c>
      <c r="CK17" s="228"/>
      <c r="CL17" s="230">
        <v>94.14</v>
      </c>
      <c r="CM17" s="231">
        <f t="shared" si="3"/>
        <v>0.12483183856502222</v>
      </c>
      <c r="CN17" s="224">
        <f t="shared" si="4"/>
        <v>0.24688741721854313</v>
      </c>
      <c r="CO17" s="232">
        <f t="shared" si="5"/>
        <v>56048</v>
      </c>
      <c r="CP17" s="234">
        <f>'[12]ТИП-ПРЕНОС'!$E$7</f>
        <v>80178.747902400006</v>
      </c>
      <c r="CQ17" s="218">
        <f t="shared" si="6"/>
        <v>11247.15216</v>
      </c>
      <c r="CR17" s="235"/>
      <c r="CS17" s="219">
        <v>190.49</v>
      </c>
      <c r="CT17" s="220">
        <v>206.27</v>
      </c>
      <c r="CU17" s="228"/>
      <c r="CV17" s="230">
        <v>84.62</v>
      </c>
      <c r="CW17" s="236"/>
      <c r="CX17" s="237"/>
      <c r="CY17" s="238">
        <v>56048</v>
      </c>
      <c r="CZ17" s="239">
        <v>10676.583520000002</v>
      </c>
      <c r="DA17" s="253">
        <f t="shared" si="7"/>
        <v>639.54390293505639</v>
      </c>
      <c r="DB17" s="241">
        <f t="shared" si="8"/>
        <v>-570.56863999999769</v>
      </c>
      <c r="DC17" s="241">
        <f t="shared" si="0"/>
        <v>11561.020960000002</v>
      </c>
      <c r="DD17" s="242">
        <f>+'[1]2019-2020'!DL14</f>
        <v>215.67</v>
      </c>
      <c r="DE17" s="228"/>
      <c r="DF17" s="244">
        <f>+'[1]2019-2020'!DN14</f>
        <v>87.87</v>
      </c>
      <c r="DG17" s="236">
        <f t="shared" si="1"/>
        <v>4.557133853686901E-2</v>
      </c>
      <c r="DH17" s="245">
        <f t="shared" si="2"/>
        <v>3.8406995982037451E-2</v>
      </c>
      <c r="DI17" s="246">
        <f>+'[13]ТИП-ПРОИЗ'!$F$118</f>
        <v>155.88999999999999</v>
      </c>
      <c r="DJ17" s="228"/>
      <c r="DK17" s="230">
        <f>+'[13]ТИП-ПРЕНОС'!$E$23</f>
        <v>68.08</v>
      </c>
      <c r="DL17" s="248">
        <f t="shared" si="9"/>
        <v>-0.27718273287893547</v>
      </c>
      <c r="DM17" s="249">
        <f t="shared" si="10"/>
        <v>-0.22521907363150118</v>
      </c>
    </row>
    <row r="18" spans="2:117" x14ac:dyDescent="0.25">
      <c r="B18" s="205">
        <v>7</v>
      </c>
      <c r="C18" s="250" t="s">
        <v>55</v>
      </c>
      <c r="D18" s="207">
        <v>166</v>
      </c>
      <c r="E18" s="208">
        <v>98</v>
      </c>
      <c r="F18" s="80">
        <v>264</v>
      </c>
      <c r="G18" s="80"/>
      <c r="H18" s="80">
        <v>89.64</v>
      </c>
      <c r="I18" s="93">
        <v>175.35</v>
      </c>
      <c r="J18" s="93">
        <v>66</v>
      </c>
      <c r="K18" s="93">
        <v>241.35</v>
      </c>
      <c r="L18" s="93"/>
      <c r="M18" s="93">
        <v>93.690000000000012</v>
      </c>
      <c r="N18" s="209">
        <v>19320</v>
      </c>
      <c r="O18" s="209">
        <v>5100.4799999999996</v>
      </c>
      <c r="P18" s="210">
        <v>166.44</v>
      </c>
      <c r="Q18" s="211">
        <v>66</v>
      </c>
      <c r="R18" s="212">
        <v>232.44</v>
      </c>
      <c r="S18" s="93"/>
      <c r="T18" s="62">
        <v>88.800000000000011</v>
      </c>
      <c r="U18" s="93">
        <v>-8.9099999999999966</v>
      </c>
      <c r="V18" s="213">
        <v>-3.6917339962709746E-2</v>
      </c>
      <c r="W18" s="214">
        <v>-4.8900000000000006</v>
      </c>
      <c r="X18" s="215">
        <v>-5.219340377841819E-2</v>
      </c>
      <c r="Y18" s="211">
        <v>76</v>
      </c>
      <c r="Z18" s="212">
        <v>191.73</v>
      </c>
      <c r="AA18" s="212">
        <v>267.73</v>
      </c>
      <c r="AB18" s="216"/>
      <c r="AC18" s="62">
        <v>103.67</v>
      </c>
      <c r="AD18" s="217">
        <v>0.1518241266563416</v>
      </c>
      <c r="AE18" s="215">
        <v>0.16745495495495488</v>
      </c>
      <c r="AF18" s="218">
        <v>20230</v>
      </c>
      <c r="AG18" s="209">
        <v>5416.1779000000006</v>
      </c>
      <c r="AH18" s="208">
        <v>70</v>
      </c>
      <c r="AI18" s="219">
        <v>150.34</v>
      </c>
      <c r="AJ18" s="220">
        <v>213.61</v>
      </c>
      <c r="AK18" s="124"/>
      <c r="AL18" s="125">
        <v>76.88000000000001</v>
      </c>
      <c r="AM18" s="221">
        <v>4492.2183000000005</v>
      </c>
      <c r="AN18" s="222">
        <v>48</v>
      </c>
      <c r="AO18" s="219">
        <v>121.61</v>
      </c>
      <c r="AP18" s="220">
        <v>169.61</v>
      </c>
      <c r="AQ18" s="124"/>
      <c r="AR18" s="125">
        <v>76.47</v>
      </c>
      <c r="AS18" s="223">
        <v>-0.20598286597069426</v>
      </c>
      <c r="AT18" s="224">
        <v>-5.33298647242475E-3</v>
      </c>
      <c r="AU18" s="224">
        <v>-0.18379763048350961</v>
      </c>
      <c r="AV18" s="225">
        <v>21030</v>
      </c>
      <c r="AW18" s="226">
        <v>3566.8983000000003</v>
      </c>
      <c r="AX18" s="222">
        <v>48</v>
      </c>
      <c r="AY18" s="227">
        <v>138.41</v>
      </c>
      <c r="AZ18" s="220">
        <v>186.41</v>
      </c>
      <c r="BA18" s="228"/>
      <c r="BB18" s="83">
        <v>80.64</v>
      </c>
      <c r="BC18" s="229">
        <v>9.9050763516302043E-2</v>
      </c>
      <c r="BD18" s="224">
        <v>5.4531188701451683E-2</v>
      </c>
      <c r="BE18" s="209">
        <v>20100</v>
      </c>
      <c r="BF18" s="218">
        <v>3746.8409999999999</v>
      </c>
      <c r="BG18" s="222">
        <v>46</v>
      </c>
      <c r="BH18" s="227">
        <v>119.487206</v>
      </c>
      <c r="BI18" s="220">
        <v>165.48720600000001</v>
      </c>
      <c r="BJ18" s="228"/>
      <c r="BK18" s="230">
        <v>73.14</v>
      </c>
      <c r="BL18" s="231">
        <v>-2.4307493661930302E-2</v>
      </c>
      <c r="BM18" s="224">
        <v>-4.3546488819144691E-2</v>
      </c>
      <c r="BN18" s="232">
        <v>20100</v>
      </c>
      <c r="BO18" s="218">
        <v>3326.2928406000001</v>
      </c>
      <c r="BP18" s="222">
        <v>46</v>
      </c>
      <c r="BQ18" s="227">
        <v>142.51720599999999</v>
      </c>
      <c r="BR18" s="220">
        <v>188.51720599999999</v>
      </c>
      <c r="BS18" s="228"/>
      <c r="BT18" s="230">
        <v>86.240000000000009</v>
      </c>
      <c r="BU18" s="231">
        <v>0.13916483670646995</v>
      </c>
      <c r="BV18" s="224">
        <v>0.17910855892808319</v>
      </c>
      <c r="BW18" s="232">
        <v>20100</v>
      </c>
      <c r="BX18" s="218">
        <v>3789.1958405999999</v>
      </c>
      <c r="BY18" s="222">
        <v>46</v>
      </c>
      <c r="BZ18" s="227">
        <v>145.51</v>
      </c>
      <c r="CA18" s="220">
        <v>191.51</v>
      </c>
      <c r="CB18" s="228"/>
      <c r="CC18" s="230">
        <v>86.81</v>
      </c>
      <c r="CD18" s="231">
        <v>1.5875442159905662E-2</v>
      </c>
      <c r="CE18" s="224">
        <v>6.6094619666048349E-3</v>
      </c>
      <c r="CF18" s="233">
        <v>20100</v>
      </c>
      <c r="CG18" s="218">
        <v>3849.3510000000001</v>
      </c>
      <c r="CH18" s="222">
        <v>46</v>
      </c>
      <c r="CI18" s="227">
        <v>184.11</v>
      </c>
      <c r="CJ18" s="220">
        <v>230.11</v>
      </c>
      <c r="CK18" s="228"/>
      <c r="CL18" s="230">
        <v>99.89</v>
      </c>
      <c r="CM18" s="231">
        <f t="shared" si="3"/>
        <v>0.20155605451412462</v>
      </c>
      <c r="CN18" s="224">
        <f t="shared" si="4"/>
        <v>0.15067388549706262</v>
      </c>
      <c r="CO18" s="232">
        <f t="shared" si="5"/>
        <v>21300</v>
      </c>
      <c r="CP18" s="234">
        <f>'[14]ТИП-ПРЕНОС'!$E$7</f>
        <v>19760</v>
      </c>
      <c r="CQ18" s="218">
        <f t="shared" si="6"/>
        <v>4901.3429999999998</v>
      </c>
      <c r="CR18" s="235"/>
      <c r="CS18" s="219">
        <v>202.68</v>
      </c>
      <c r="CT18" s="220">
        <v>218.89</v>
      </c>
      <c r="CU18" s="228"/>
      <c r="CV18" s="230">
        <v>93.24</v>
      </c>
      <c r="CW18" s="236"/>
      <c r="CX18" s="237"/>
      <c r="CY18" s="238">
        <v>21300</v>
      </c>
      <c r="CZ18" s="239">
        <v>4317.0839999999998</v>
      </c>
      <c r="DA18" s="253">
        <f t="shared" si="7"/>
        <v>527.88815939999995</v>
      </c>
      <c r="DB18" s="241">
        <f t="shared" si="8"/>
        <v>-584.25900000000001</v>
      </c>
      <c r="DC18" s="241">
        <f t="shared" si="0"/>
        <v>4662.357</v>
      </c>
      <c r="DD18" s="242">
        <f>+'[1]2019-2020'!DL15</f>
        <v>246.45</v>
      </c>
      <c r="DE18" s="228"/>
      <c r="DF18" s="244">
        <f>+'[1]2019-2020'!DN15</f>
        <v>99.410000000000011</v>
      </c>
      <c r="DG18" s="236">
        <f t="shared" si="1"/>
        <v>0.12590799031476996</v>
      </c>
      <c r="DH18" s="245">
        <f t="shared" si="2"/>
        <v>6.6173316173316454E-2</v>
      </c>
      <c r="DI18" s="246">
        <f>+'[15]ТИП-ПРОИЗ'!$F$118</f>
        <v>190.44</v>
      </c>
      <c r="DJ18" s="228"/>
      <c r="DK18" s="230">
        <f>+'[15]ТИП-ПРЕНОС'!$E$23</f>
        <v>81.97</v>
      </c>
      <c r="DL18" s="248">
        <f t="shared" si="9"/>
        <v>-0.22726719415702978</v>
      </c>
      <c r="DM18" s="249">
        <f t="shared" si="10"/>
        <v>-0.17543506689467869</v>
      </c>
    </row>
    <row r="19" spans="2:117" ht="12.75" hidden="1" customHeight="1" x14ac:dyDescent="0.25">
      <c r="B19" s="205">
        <v>8</v>
      </c>
      <c r="C19" s="254" t="s">
        <v>56</v>
      </c>
      <c r="D19" s="207">
        <v>169.66</v>
      </c>
      <c r="E19" s="208">
        <v>98</v>
      </c>
      <c r="F19" s="80">
        <v>267.65999999999997</v>
      </c>
      <c r="G19" s="80"/>
      <c r="H19" s="80">
        <v>60.23</v>
      </c>
      <c r="I19" s="255" t="s">
        <v>57</v>
      </c>
      <c r="J19" s="93"/>
      <c r="K19" s="93"/>
      <c r="L19" s="93"/>
      <c r="M19" s="93"/>
      <c r="N19" s="209"/>
      <c r="O19" s="209">
        <v>0</v>
      </c>
      <c r="P19" s="430" t="s">
        <v>57</v>
      </c>
      <c r="Q19" s="431"/>
      <c r="R19" s="431"/>
      <c r="S19" s="431"/>
      <c r="T19" s="431"/>
      <c r="U19" s="431"/>
      <c r="V19" s="431"/>
      <c r="W19" s="431"/>
      <c r="X19" s="431"/>
      <c r="Y19" s="256"/>
      <c r="Z19" s="256"/>
      <c r="AA19" s="65"/>
      <c r="AB19" s="257"/>
      <c r="AC19" s="67"/>
      <c r="AD19" s="217" t="e">
        <v>#DIV/0!</v>
      </c>
      <c r="AE19" s="215" t="e">
        <v>#DIV/0!</v>
      </c>
      <c r="AF19" s="91"/>
      <c r="AG19" s="209">
        <v>0</v>
      </c>
      <c r="AH19" s="208">
        <v>70</v>
      </c>
      <c r="AI19" s="68"/>
      <c r="AJ19" s="76"/>
      <c r="AK19" s="124"/>
      <c r="AL19" s="125"/>
      <c r="AM19" s="221">
        <v>0</v>
      </c>
      <c r="AN19" s="222">
        <v>70</v>
      </c>
      <c r="AO19" s="68"/>
      <c r="AP19" s="76"/>
      <c r="AQ19" s="124"/>
      <c r="AR19" s="125"/>
      <c r="AS19" s="223" t="e">
        <v>#DIV/0!</v>
      </c>
      <c r="AT19" s="224" t="e">
        <v>#DIV/0!</v>
      </c>
      <c r="AU19" s="224" t="e">
        <v>#DIV/0!</v>
      </c>
      <c r="AV19" s="258"/>
      <c r="AW19" s="226">
        <v>0</v>
      </c>
      <c r="AX19" s="222">
        <v>70</v>
      </c>
      <c r="AY19" s="81"/>
      <c r="AZ19" s="76"/>
      <c r="BA19" s="228"/>
      <c r="BB19" s="83"/>
      <c r="BC19" s="229" t="e">
        <v>#DIV/0!</v>
      </c>
      <c r="BD19" s="224" t="e">
        <v>#DIV/0!</v>
      </c>
      <c r="BE19" s="60"/>
      <c r="BF19" s="218">
        <v>0</v>
      </c>
      <c r="BG19" s="222">
        <v>0</v>
      </c>
      <c r="BH19" s="81"/>
      <c r="BI19" s="220">
        <v>0</v>
      </c>
      <c r="BJ19" s="228"/>
      <c r="BK19" s="83"/>
      <c r="BL19" s="231" t="e">
        <v>#DIV/0!</v>
      </c>
      <c r="BM19" s="224" t="e">
        <v>#DIV/0!</v>
      </c>
      <c r="BN19" s="259"/>
      <c r="BO19" s="218">
        <v>0</v>
      </c>
      <c r="BP19" s="222"/>
      <c r="BQ19" s="81"/>
      <c r="BR19" s="220"/>
      <c r="BS19" s="228"/>
      <c r="BT19" s="83"/>
      <c r="BU19" s="231"/>
      <c r="BV19" s="224"/>
      <c r="BW19" s="259"/>
      <c r="BX19" s="218"/>
      <c r="BY19" s="222"/>
      <c r="BZ19" s="81"/>
      <c r="CA19" s="220"/>
      <c r="CB19" s="228"/>
      <c r="CC19" s="83"/>
      <c r="CD19" s="231"/>
      <c r="CE19" s="224"/>
      <c r="CF19" s="260"/>
      <c r="CG19" s="218"/>
      <c r="CH19" s="222"/>
      <c r="CI19" s="81"/>
      <c r="CJ19" s="220"/>
      <c r="CK19" s="228"/>
      <c r="CL19" s="83"/>
      <c r="CM19" s="231" t="e">
        <f t="shared" si="3"/>
        <v>#DIV/0!</v>
      </c>
      <c r="CN19" s="224" t="e">
        <f t="shared" si="4"/>
        <v>#DIV/0!</v>
      </c>
      <c r="CO19" s="232">
        <f t="shared" si="5"/>
        <v>0</v>
      </c>
      <c r="CP19" s="261"/>
      <c r="CQ19" s="218">
        <f t="shared" si="6"/>
        <v>0</v>
      </c>
      <c r="CR19" s="235"/>
      <c r="CS19" s="68"/>
      <c r="CT19" s="220"/>
      <c r="CU19" s="228"/>
      <c r="CV19" s="83"/>
      <c r="CW19" s="236"/>
      <c r="CX19" s="237"/>
      <c r="CY19" s="262"/>
      <c r="CZ19" s="239">
        <v>0</v>
      </c>
      <c r="DA19" s="253"/>
      <c r="DB19" s="241"/>
      <c r="DC19" s="241">
        <f t="shared" si="0"/>
        <v>0</v>
      </c>
      <c r="DD19" s="242">
        <f>+'[1]2019-2020'!DL16</f>
        <v>0</v>
      </c>
      <c r="DE19" s="228"/>
      <c r="DF19" s="244">
        <f>+'[1]2019-2020'!DN16</f>
        <v>0</v>
      </c>
      <c r="DG19" s="236" t="e">
        <f t="shared" si="1"/>
        <v>#DIV/0!</v>
      </c>
      <c r="DH19" s="245" t="e">
        <f t="shared" si="2"/>
        <v>#DIV/0!</v>
      </c>
      <c r="DI19" s="246"/>
      <c r="DJ19" s="228"/>
      <c r="DK19" s="83"/>
      <c r="DL19" s="248" t="e">
        <f t="shared" si="9"/>
        <v>#DIV/0!</v>
      </c>
      <c r="DM19" s="249" t="e">
        <f t="shared" si="10"/>
        <v>#DIV/0!</v>
      </c>
    </row>
    <row r="20" spans="2:117" s="263" customFormat="1" x14ac:dyDescent="0.25">
      <c r="B20" s="205">
        <v>8</v>
      </c>
      <c r="C20" s="250" t="s">
        <v>58</v>
      </c>
      <c r="D20" s="207">
        <v>154.25</v>
      </c>
      <c r="E20" s="208">
        <v>79</v>
      </c>
      <c r="F20" s="80">
        <v>233.25</v>
      </c>
      <c r="G20" s="80"/>
      <c r="H20" s="80">
        <v>80.98</v>
      </c>
      <c r="I20" s="93">
        <v>148.87</v>
      </c>
      <c r="J20" s="93">
        <v>66</v>
      </c>
      <c r="K20" s="93">
        <v>214.87</v>
      </c>
      <c r="L20" s="93"/>
      <c r="M20" s="93">
        <v>83.95</v>
      </c>
      <c r="N20" s="209">
        <v>18626</v>
      </c>
      <c r="O20" s="209">
        <v>4344.5145000000002</v>
      </c>
      <c r="P20" s="210">
        <v>139.81</v>
      </c>
      <c r="Q20" s="211">
        <v>66</v>
      </c>
      <c r="R20" s="212">
        <v>205.81</v>
      </c>
      <c r="S20" s="93"/>
      <c r="T20" s="62">
        <v>77.59</v>
      </c>
      <c r="U20" s="93">
        <v>-9.0600000000000023</v>
      </c>
      <c r="V20" s="213">
        <v>-4.2165030018150522E-2</v>
      </c>
      <c r="W20" s="214">
        <v>-6.3599999999999994</v>
      </c>
      <c r="X20" s="215">
        <v>-7.5759380583680758E-2</v>
      </c>
      <c r="Y20" s="211">
        <v>66</v>
      </c>
      <c r="Z20" s="212">
        <v>157.84</v>
      </c>
      <c r="AA20" s="212">
        <v>223.84</v>
      </c>
      <c r="AB20" s="216"/>
      <c r="AC20" s="62">
        <v>100.10000000000001</v>
      </c>
      <c r="AD20" s="217">
        <v>8.7605072639813431E-2</v>
      </c>
      <c r="AE20" s="215">
        <v>0.29011470550328666</v>
      </c>
      <c r="AF20" s="218">
        <v>18200</v>
      </c>
      <c r="AG20" s="209">
        <v>4073.8879999999999</v>
      </c>
      <c r="AH20" s="208">
        <v>55</v>
      </c>
      <c r="AI20" s="219">
        <v>130.27000000000001</v>
      </c>
      <c r="AJ20" s="220">
        <v>176.98000000000002</v>
      </c>
      <c r="AK20" s="124"/>
      <c r="AL20" s="73">
        <v>69.63000000000001</v>
      </c>
      <c r="AM20" s="221">
        <v>3362.6200000000003</v>
      </c>
      <c r="AN20" s="222">
        <v>43</v>
      </c>
      <c r="AO20" s="219">
        <v>100.42</v>
      </c>
      <c r="AP20" s="220">
        <v>143.42000000000002</v>
      </c>
      <c r="AQ20" s="124"/>
      <c r="AR20" s="73">
        <v>61.75</v>
      </c>
      <c r="AS20" s="223">
        <v>-0.18962594643462538</v>
      </c>
      <c r="AT20" s="224">
        <v>-0.1131696107999427</v>
      </c>
      <c r="AU20" s="224">
        <v>-0.26444312090530075</v>
      </c>
      <c r="AV20" s="225">
        <v>19000</v>
      </c>
      <c r="AW20" s="226">
        <v>2724.9800000000005</v>
      </c>
      <c r="AX20" s="222">
        <v>43</v>
      </c>
      <c r="AY20" s="227">
        <v>103.15</v>
      </c>
      <c r="AZ20" s="220">
        <v>146.15</v>
      </c>
      <c r="BA20" s="228"/>
      <c r="BB20" s="83">
        <v>74.81</v>
      </c>
      <c r="BC20" s="229">
        <v>1.9035002091758457E-2</v>
      </c>
      <c r="BD20" s="224">
        <v>0.21149797570850204</v>
      </c>
      <c r="BE20" s="209">
        <v>16900</v>
      </c>
      <c r="BF20" s="218">
        <v>2469.9349999999999</v>
      </c>
      <c r="BG20" s="222">
        <v>38</v>
      </c>
      <c r="BH20" s="227">
        <v>100.56</v>
      </c>
      <c r="BI20" s="220">
        <v>138.56</v>
      </c>
      <c r="BJ20" s="228"/>
      <c r="BK20" s="230">
        <v>58.68</v>
      </c>
      <c r="BL20" s="231">
        <v>-3.39E-2</v>
      </c>
      <c r="BM20" s="224">
        <v>-4.9700000000000001E-2</v>
      </c>
      <c r="BN20" s="232">
        <v>16900</v>
      </c>
      <c r="BO20" s="218">
        <v>2342</v>
      </c>
      <c r="BP20" s="222">
        <v>38</v>
      </c>
      <c r="BQ20" s="227">
        <v>119.977206</v>
      </c>
      <c r="BR20" s="220">
        <v>157.977206</v>
      </c>
      <c r="BS20" s="228"/>
      <c r="BT20" s="230">
        <v>72.38000000000001</v>
      </c>
      <c r="BU20" s="231">
        <v>0.140135724595843</v>
      </c>
      <c r="BV20" s="224">
        <v>0.23346966598500352</v>
      </c>
      <c r="BW20" s="232">
        <v>16900</v>
      </c>
      <c r="BX20" s="218">
        <v>2669.8147813999999</v>
      </c>
      <c r="BY20" s="222">
        <v>38</v>
      </c>
      <c r="BZ20" s="227">
        <v>121.54</v>
      </c>
      <c r="CA20" s="220">
        <v>159.54000000000002</v>
      </c>
      <c r="CB20" s="228"/>
      <c r="CC20" s="230">
        <v>73.960000000000008</v>
      </c>
      <c r="CD20" s="231">
        <v>9.8925284195747754E-3</v>
      </c>
      <c r="CE20" s="224">
        <v>2.1829234595192037E-2</v>
      </c>
      <c r="CF20" s="233">
        <v>16300</v>
      </c>
      <c r="CG20" s="218">
        <v>2600.5020000000004</v>
      </c>
      <c r="CH20" s="222">
        <v>46</v>
      </c>
      <c r="CI20" s="227">
        <v>134.6</v>
      </c>
      <c r="CJ20" s="220">
        <v>180.6</v>
      </c>
      <c r="CK20" s="228"/>
      <c r="CL20" s="230">
        <v>97.98</v>
      </c>
      <c r="CM20" s="231">
        <f t="shared" si="3"/>
        <v>0.13200451297480242</v>
      </c>
      <c r="CN20" s="224">
        <f t="shared" si="4"/>
        <v>0.32477014602487819</v>
      </c>
      <c r="CO20" s="232">
        <f t="shared" si="5"/>
        <v>16300</v>
      </c>
      <c r="CP20" s="234">
        <f>'[16]ТИП-ПРЕНОС'!$E$7</f>
        <v>25720</v>
      </c>
      <c r="CQ20" s="218">
        <f t="shared" si="6"/>
        <v>2943.78</v>
      </c>
      <c r="CR20" s="235"/>
      <c r="CS20" s="219">
        <v>193.45</v>
      </c>
      <c r="CT20" s="220">
        <v>209.27</v>
      </c>
      <c r="CU20" s="228"/>
      <c r="CV20" s="230">
        <v>83.72</v>
      </c>
      <c r="CW20" s="236"/>
      <c r="CX20" s="237"/>
      <c r="CY20" s="238">
        <v>16300</v>
      </c>
      <c r="CZ20" s="239">
        <v>3153.2350000000001</v>
      </c>
      <c r="DA20" s="253">
        <f t="shared" si="7"/>
        <v>483.42021860000023</v>
      </c>
      <c r="DB20" s="241">
        <f t="shared" si="8"/>
        <v>209.45499999999993</v>
      </c>
      <c r="DC20" s="241">
        <f t="shared" si="0"/>
        <v>3411.1010000000001</v>
      </c>
      <c r="DD20" s="242">
        <f>+'[1]2019-2020'!DL17</f>
        <v>224.85</v>
      </c>
      <c r="DE20" s="228"/>
      <c r="DF20" s="244">
        <f>+'[1]2019-2020'!DN17</f>
        <v>90.910000000000011</v>
      </c>
      <c r="DG20" s="236">
        <f t="shared" si="1"/>
        <v>7.4449276054857183E-2</v>
      </c>
      <c r="DH20" s="245">
        <f t="shared" si="2"/>
        <v>8.5881509794553335E-2</v>
      </c>
      <c r="DI20" s="246">
        <f>+'[17]ТИП-ПРОИЗ'!$F$118</f>
        <v>165.48</v>
      </c>
      <c r="DJ20" s="228"/>
      <c r="DK20" s="230">
        <f>+'[17]ТИП-ПРЕНОС'!$E$23</f>
        <v>75.56</v>
      </c>
      <c r="DL20" s="248">
        <f t="shared" si="9"/>
        <v>-0.26404269513008671</v>
      </c>
      <c r="DM20" s="249">
        <f t="shared" si="10"/>
        <v>-0.16884831151688495</v>
      </c>
    </row>
    <row r="21" spans="2:117" x14ac:dyDescent="0.25">
      <c r="B21" s="205"/>
      <c r="C21" s="250"/>
      <c r="D21" s="207"/>
      <c r="E21" s="208"/>
      <c r="F21" s="80"/>
      <c r="G21" s="80"/>
      <c r="H21" s="80"/>
      <c r="I21" s="93"/>
      <c r="J21" s="93"/>
      <c r="K21" s="93"/>
      <c r="L21" s="93"/>
      <c r="M21" s="93"/>
      <c r="N21" s="209"/>
      <c r="O21" s="209"/>
      <c r="P21" s="210"/>
      <c r="Q21" s="211"/>
      <c r="R21" s="212"/>
      <c r="S21" s="93"/>
      <c r="T21" s="62"/>
      <c r="U21" s="93"/>
      <c r="V21" s="213"/>
      <c r="W21" s="214"/>
      <c r="X21" s="215"/>
      <c r="Y21" s="211"/>
      <c r="Z21" s="212"/>
      <c r="AA21" s="212"/>
      <c r="AB21" s="216"/>
      <c r="AC21" s="62"/>
      <c r="AD21" s="217"/>
      <c r="AE21" s="215"/>
      <c r="AF21" s="218"/>
      <c r="AG21" s="209"/>
      <c r="AH21" s="208"/>
      <c r="AI21" s="219"/>
      <c r="AJ21" s="220"/>
      <c r="AK21" s="124"/>
      <c r="AL21" s="73"/>
      <c r="AM21" s="221"/>
      <c r="AN21" s="222"/>
      <c r="AO21" s="219"/>
      <c r="AP21" s="220"/>
      <c r="AQ21" s="124"/>
      <c r="AR21" s="73"/>
      <c r="AS21" s="223"/>
      <c r="AT21" s="224"/>
      <c r="AU21" s="224"/>
      <c r="AV21" s="225"/>
      <c r="AW21" s="226"/>
      <c r="AX21" s="222"/>
      <c r="AY21" s="227"/>
      <c r="AZ21" s="220"/>
      <c r="BA21" s="228"/>
      <c r="BB21" s="83"/>
      <c r="BC21" s="229"/>
      <c r="BD21" s="224"/>
      <c r="BE21" s="209"/>
      <c r="BF21" s="218"/>
      <c r="BG21" s="222"/>
      <c r="BH21" s="227"/>
      <c r="BI21" s="220"/>
      <c r="BJ21" s="228"/>
      <c r="BK21" s="83"/>
      <c r="BL21" s="231"/>
      <c r="BM21" s="224"/>
      <c r="BN21" s="232"/>
      <c r="BO21" s="218"/>
      <c r="BP21" s="222"/>
      <c r="BQ21" s="227"/>
      <c r="BR21" s="220"/>
      <c r="BS21" s="228"/>
      <c r="BT21" s="83"/>
      <c r="BU21" s="231"/>
      <c r="BV21" s="224"/>
      <c r="BW21" s="232"/>
      <c r="BX21" s="218"/>
      <c r="BY21" s="222"/>
      <c r="BZ21" s="227"/>
      <c r="CA21" s="220"/>
      <c r="CB21" s="228"/>
      <c r="CC21" s="83"/>
      <c r="CD21" s="231"/>
      <c r="CE21" s="224"/>
      <c r="CF21" s="233"/>
      <c r="CG21" s="218"/>
      <c r="CH21" s="222"/>
      <c r="CI21" s="227"/>
      <c r="CJ21" s="220"/>
      <c r="CK21" s="228"/>
      <c r="CL21" s="83"/>
      <c r="CM21" s="231"/>
      <c r="CN21" s="224"/>
      <c r="CO21" s="232"/>
      <c r="CP21" s="234"/>
      <c r="CQ21" s="218"/>
      <c r="CR21" s="235"/>
      <c r="CS21" s="219"/>
      <c r="CT21" s="220"/>
      <c r="CU21" s="228"/>
      <c r="CV21" s="83"/>
      <c r="CW21" s="236"/>
      <c r="CX21" s="237"/>
      <c r="CY21" s="238"/>
      <c r="CZ21" s="239"/>
      <c r="DA21" s="253"/>
      <c r="DB21" s="241"/>
      <c r="DC21" s="241"/>
      <c r="DD21" s="242"/>
      <c r="DE21" s="228"/>
      <c r="DF21" s="244"/>
      <c r="DG21" s="236"/>
      <c r="DH21" s="245"/>
      <c r="DI21" s="246"/>
      <c r="DJ21" s="228"/>
      <c r="DK21" s="83"/>
      <c r="DL21" s="248"/>
      <c r="DM21" s="249"/>
    </row>
    <row r="22" spans="2:117" ht="13.8" thickBot="1" x14ac:dyDescent="0.3">
      <c r="B22" s="264"/>
      <c r="C22" s="265"/>
      <c r="D22" s="266"/>
      <c r="E22" s="267"/>
      <c r="F22" s="268"/>
      <c r="G22" s="268"/>
      <c r="H22" s="268"/>
      <c r="I22" s="269"/>
      <c r="J22" s="269"/>
      <c r="K22" s="269"/>
      <c r="L22" s="269"/>
      <c r="M22" s="269"/>
      <c r="N22" s="270"/>
      <c r="O22" s="270"/>
      <c r="P22" s="271"/>
      <c r="Q22" s="272"/>
      <c r="R22" s="273"/>
      <c r="S22" s="269"/>
      <c r="T22" s="274"/>
      <c r="U22" s="269"/>
      <c r="V22" s="275"/>
      <c r="W22" s="276"/>
      <c r="X22" s="277"/>
      <c r="Y22" s="272"/>
      <c r="Z22" s="273"/>
      <c r="AA22" s="273"/>
      <c r="AB22" s="278"/>
      <c r="AC22" s="274"/>
      <c r="AD22" s="279"/>
      <c r="AE22" s="277"/>
      <c r="AF22" s="280"/>
      <c r="AG22" s="270"/>
      <c r="AH22" s="267"/>
      <c r="AI22" s="281"/>
      <c r="AJ22" s="282"/>
      <c r="AK22" s="283"/>
      <c r="AL22" s="284"/>
      <c r="AM22" s="285"/>
      <c r="AN22" s="286"/>
      <c r="AO22" s="281"/>
      <c r="AP22" s="282"/>
      <c r="AQ22" s="283"/>
      <c r="AR22" s="287"/>
      <c r="AS22" s="288"/>
      <c r="AT22" s="289"/>
      <c r="AU22" s="289"/>
      <c r="AV22" s="290"/>
      <c r="AW22" s="291"/>
      <c r="AX22" s="286"/>
      <c r="AY22" s="292"/>
      <c r="AZ22" s="282"/>
      <c r="BA22" s="293"/>
      <c r="BB22" s="294"/>
      <c r="BC22" s="295"/>
      <c r="BD22" s="289"/>
      <c r="BE22" s="270"/>
      <c r="BF22" s="280"/>
      <c r="BG22" s="286"/>
      <c r="BH22" s="292"/>
      <c r="BI22" s="282"/>
      <c r="BJ22" s="293"/>
      <c r="BK22" s="296"/>
      <c r="BL22" s="297"/>
      <c r="BM22" s="289"/>
      <c r="BN22" s="298"/>
      <c r="BO22" s="280"/>
      <c r="BP22" s="286"/>
      <c r="BQ22" s="292"/>
      <c r="BR22" s="282"/>
      <c r="BS22" s="293"/>
      <c r="BT22" s="296"/>
      <c r="BU22" s="297"/>
      <c r="BV22" s="289"/>
      <c r="BW22" s="298"/>
      <c r="BX22" s="280"/>
      <c r="BY22" s="286"/>
      <c r="BZ22" s="292"/>
      <c r="CA22" s="282"/>
      <c r="CB22" s="293"/>
      <c r="CC22" s="296"/>
      <c r="CD22" s="297"/>
      <c r="CE22" s="289"/>
      <c r="CF22" s="299"/>
      <c r="CG22" s="280"/>
      <c r="CH22" s="286"/>
      <c r="CI22" s="292"/>
      <c r="CJ22" s="282"/>
      <c r="CK22" s="293"/>
      <c r="CL22" s="296"/>
      <c r="CM22" s="297"/>
      <c r="CN22" s="289"/>
      <c r="CO22" s="298"/>
      <c r="CP22" s="300"/>
      <c r="CQ22" s="280"/>
      <c r="CR22" s="301"/>
      <c r="CS22" s="281"/>
      <c r="CT22" s="282"/>
      <c r="CU22" s="293"/>
      <c r="CV22" s="296"/>
      <c r="CW22" s="302"/>
      <c r="CX22" s="303"/>
      <c r="CY22" s="304"/>
      <c r="CZ22" s="305"/>
      <c r="DA22" s="306"/>
      <c r="DB22" s="307"/>
      <c r="DC22" s="307"/>
      <c r="DD22" s="308"/>
      <c r="DE22" s="293"/>
      <c r="DF22" s="309"/>
      <c r="DG22" s="302"/>
      <c r="DH22" s="310"/>
      <c r="DI22" s="311"/>
      <c r="DJ22" s="293"/>
      <c r="DK22" s="296"/>
      <c r="DL22" s="312"/>
      <c r="DM22" s="313"/>
    </row>
    <row r="23" spans="2:117" s="263" customFormat="1" ht="15.6" hidden="1" x14ac:dyDescent="0.3">
      <c r="B23" s="314">
        <v>11</v>
      </c>
      <c r="C23" s="206" t="s">
        <v>59</v>
      </c>
      <c r="D23" s="315">
        <v>114.5</v>
      </c>
      <c r="E23" s="316">
        <v>17</v>
      </c>
      <c r="F23" s="317">
        <v>131.5</v>
      </c>
      <c r="G23" s="317">
        <v>77.558500000000009</v>
      </c>
      <c r="H23" s="317">
        <v>64.87</v>
      </c>
      <c r="I23" s="318">
        <v>105.32</v>
      </c>
      <c r="J23" s="318">
        <v>13</v>
      </c>
      <c r="K23" s="318">
        <v>118.32</v>
      </c>
      <c r="L23" s="318">
        <v>84.704800000000006</v>
      </c>
      <c r="M23" s="318">
        <v>71.23</v>
      </c>
      <c r="N23" s="319">
        <v>117083</v>
      </c>
      <c r="O23" s="319">
        <v>15396.414500000001</v>
      </c>
      <c r="P23" s="320">
        <v>105.27</v>
      </c>
      <c r="Q23" s="321">
        <v>13</v>
      </c>
      <c r="R23" s="322">
        <v>118.27</v>
      </c>
      <c r="S23" s="318">
        <v>84.669800000000009</v>
      </c>
      <c r="T23" s="323">
        <v>71.2</v>
      </c>
      <c r="U23" s="318">
        <v>-4.9999999999997158E-2</v>
      </c>
      <c r="V23" s="324">
        <v>-4.2258282623391783E-4</v>
      </c>
      <c r="W23" s="325">
        <v>-3.0000000000001137E-2</v>
      </c>
      <c r="X23" s="326">
        <v>-4.2117085497685153E-4</v>
      </c>
      <c r="Y23" s="321">
        <v>65</v>
      </c>
      <c r="Z23" s="322">
        <v>165.61</v>
      </c>
      <c r="AA23" s="322">
        <v>230.61</v>
      </c>
      <c r="AB23" s="327">
        <v>92.005099999999999</v>
      </c>
      <c r="AC23" s="323">
        <v>65</v>
      </c>
      <c r="AD23" s="328">
        <v>0.9498604887122688</v>
      </c>
      <c r="AE23" s="326">
        <v>-8.7078651685393305E-2</v>
      </c>
      <c r="AF23" s="329">
        <v>205318</v>
      </c>
      <c r="AG23" s="330">
        <v>47348.383980000006</v>
      </c>
      <c r="AH23" s="316">
        <v>10</v>
      </c>
      <c r="AI23" s="331">
        <v>120.52</v>
      </c>
      <c r="AJ23" s="332">
        <v>130.51999999999998</v>
      </c>
      <c r="AK23" s="333">
        <v>85.025500000000008</v>
      </c>
      <c r="AL23" s="334">
        <v>71.660000000000011</v>
      </c>
      <c r="AM23" s="335">
        <v>23493.908352116483</v>
      </c>
      <c r="AN23" s="336">
        <v>10</v>
      </c>
      <c r="AO23" s="331">
        <v>120.52</v>
      </c>
      <c r="AP23" s="332">
        <v>130.51999999999998</v>
      </c>
      <c r="AQ23" s="333">
        <v>85.025500000000008</v>
      </c>
      <c r="AR23" s="334">
        <v>71.660000000000011</v>
      </c>
      <c r="AS23" s="337">
        <v>0</v>
      </c>
      <c r="AT23" s="338">
        <v>0</v>
      </c>
      <c r="AU23" s="338">
        <v>6.0367822546680827E-3</v>
      </c>
      <c r="AV23" s="339">
        <v>180002.36248939999</v>
      </c>
      <c r="AW23" s="340">
        <v>23493.908352116483</v>
      </c>
      <c r="AX23" s="341">
        <v>10</v>
      </c>
      <c r="AY23" s="342">
        <v>149.59</v>
      </c>
      <c r="AZ23" s="332">
        <v>159.59</v>
      </c>
      <c r="BA23" s="343">
        <v>106.21850000000001</v>
      </c>
      <c r="BB23" s="344">
        <v>89.73</v>
      </c>
      <c r="BC23" s="345">
        <v>0.22272448666870992</v>
      </c>
      <c r="BD23" s="338">
        <v>0.2521629919062236</v>
      </c>
      <c r="BE23" s="319">
        <v>194500</v>
      </c>
      <c r="BF23" s="329">
        <v>31040.255000000001</v>
      </c>
      <c r="BG23" s="341">
        <v>10</v>
      </c>
      <c r="BH23" s="342">
        <v>122.30720599999999</v>
      </c>
      <c r="BI23" s="332">
        <v>132.30720600000001</v>
      </c>
      <c r="BJ23" s="343">
        <v>81.409000000000006</v>
      </c>
      <c r="BK23" s="344">
        <v>71.64</v>
      </c>
      <c r="BL23" s="346">
        <v>1.3692966595157952E-2</v>
      </c>
      <c r="BM23" s="338">
        <v>-2.790957298354213E-4</v>
      </c>
      <c r="BN23" s="347">
        <v>194500</v>
      </c>
      <c r="BO23" s="329">
        <v>25733.751567000003</v>
      </c>
      <c r="BP23" s="341">
        <v>10</v>
      </c>
      <c r="BQ23" s="342">
        <v>130.79</v>
      </c>
      <c r="BR23" s="332">
        <v>140.79</v>
      </c>
      <c r="BS23" s="343">
        <v>81.409000000000006</v>
      </c>
      <c r="BT23" s="348">
        <v>71.64</v>
      </c>
      <c r="BU23" s="346">
        <f>140.79/132.31-1</f>
        <v>6.409190537374343E-2</v>
      </c>
      <c r="BV23" s="338">
        <v>0</v>
      </c>
      <c r="BW23" s="347">
        <v>194500</v>
      </c>
      <c r="BX23" s="329">
        <v>25733.751567000003</v>
      </c>
      <c r="BY23" s="341">
        <v>10</v>
      </c>
      <c r="BZ23" s="342">
        <v>154.38999999999999</v>
      </c>
      <c r="CA23" s="332">
        <v>164.39</v>
      </c>
      <c r="CB23" s="343">
        <v>93.597700000000003</v>
      </c>
      <c r="CC23" s="348">
        <v>77.410000000000011</v>
      </c>
      <c r="CD23" s="346"/>
      <c r="CE23" s="338">
        <v>8.0541596873255239E-2</v>
      </c>
      <c r="CF23" s="349">
        <v>190600.37796645801</v>
      </c>
      <c r="CG23" s="329">
        <f>CA23*CF23/1000</f>
        <v>31332.796133906028</v>
      </c>
      <c r="CH23" s="341">
        <v>10</v>
      </c>
      <c r="CI23" s="342">
        <v>195.4</v>
      </c>
      <c r="CJ23" s="332">
        <v>205.4</v>
      </c>
      <c r="CK23" s="343">
        <v>102.29040000000001</v>
      </c>
      <c r="CL23" s="348">
        <v>84.050000000000011</v>
      </c>
      <c r="CM23" s="346">
        <f>CJ23/CA23-1</f>
        <v>0.24946772918060733</v>
      </c>
      <c r="CN23" s="338">
        <f>CL23/CC23-1</f>
        <v>8.5777031391293113E-2</v>
      </c>
      <c r="CO23" s="347">
        <f t="shared" si="5"/>
        <v>214999.5587029609</v>
      </c>
      <c r="CP23" s="350">
        <f>'[18]ТИП-ПРЕНОС'!$E$7</f>
        <v>325896.01948479703</v>
      </c>
      <c r="CQ23" s="329">
        <f>CO23*CJ23/1000</f>
        <v>44160.909357588171</v>
      </c>
      <c r="CR23" s="351"/>
      <c r="CS23" s="331">
        <v>172.51</v>
      </c>
      <c r="CT23" s="332">
        <v>172.51</v>
      </c>
      <c r="CU23" s="343">
        <v>101.8306</v>
      </c>
      <c r="CV23" s="348">
        <v>82.62</v>
      </c>
      <c r="CW23" s="352"/>
      <c r="CX23" s="353"/>
      <c r="CY23" s="354">
        <v>214999.5587029609</v>
      </c>
      <c r="CZ23" s="355">
        <v>37089.573871847788</v>
      </c>
      <c r="DA23" s="252">
        <f>CZ23-BX23</f>
        <v>11355.822304847785</v>
      </c>
      <c r="DB23" s="241">
        <f t="shared" si="8"/>
        <v>-7071.3354857403829</v>
      </c>
      <c r="DC23" s="241">
        <f t="shared" si="0"/>
        <v>37089.573871847788</v>
      </c>
      <c r="DD23" s="356">
        <v>261.38</v>
      </c>
      <c r="DE23" s="343">
        <v>131.274</v>
      </c>
      <c r="DF23" s="348">
        <v>122.56</v>
      </c>
      <c r="DG23" s="352">
        <f t="shared" si="1"/>
        <v>0.51515854153382423</v>
      </c>
      <c r="DH23" s="357">
        <f t="shared" si="2"/>
        <v>0.48341805858145714</v>
      </c>
      <c r="DI23" s="356">
        <f>+'[19]ТИП-ПРОИЗ'!$F$118</f>
        <v>204.21</v>
      </c>
      <c r="DJ23" s="343">
        <f>+'[19]ТИП-ПРЕНОС'!$E$44</f>
        <v>132.6875</v>
      </c>
      <c r="DK23" s="348">
        <f>+'[19]ТИП-ПРЕНОС'!$E$23</f>
        <v>85.7</v>
      </c>
      <c r="DL23" s="358">
        <f t="shared" ref="DL23:DL26" si="11">+DI23/CT23-1</f>
        <v>0.18375746333545884</v>
      </c>
      <c r="DM23" s="359">
        <f t="shared" ref="DM23:DM26" si="12">+DK23/CV23-1</f>
        <v>3.727910917453392E-2</v>
      </c>
    </row>
    <row r="24" spans="2:117" s="263" customFormat="1" ht="15.6" hidden="1" x14ac:dyDescent="0.3">
      <c r="B24" s="360">
        <v>12</v>
      </c>
      <c r="C24" s="250" t="s">
        <v>60</v>
      </c>
      <c r="D24" s="207">
        <v>117.21</v>
      </c>
      <c r="E24" s="208">
        <v>17</v>
      </c>
      <c r="F24" s="80">
        <v>134.20999999999998</v>
      </c>
      <c r="G24" s="80">
        <v>84.498699999999999</v>
      </c>
      <c r="H24" s="80">
        <v>77.910000000000011</v>
      </c>
      <c r="I24" s="93">
        <v>107.51</v>
      </c>
      <c r="J24" s="93">
        <v>13</v>
      </c>
      <c r="K24" s="93">
        <v>120.51</v>
      </c>
      <c r="L24" s="93">
        <v>49.413500000000006</v>
      </c>
      <c r="M24" s="93">
        <v>68.77000000000001</v>
      </c>
      <c r="N24" s="361">
        <v>107000</v>
      </c>
      <c r="O24" s="361">
        <v>14360.469999999998</v>
      </c>
      <c r="P24" s="210">
        <v>106.83</v>
      </c>
      <c r="Q24" s="211">
        <v>13</v>
      </c>
      <c r="R24" s="212">
        <v>119.83</v>
      </c>
      <c r="S24" s="93">
        <v>49.146100000000004</v>
      </c>
      <c r="T24" s="62">
        <v>68.430000000000007</v>
      </c>
      <c r="U24" s="93">
        <v>-0.68000000000000682</v>
      </c>
      <c r="V24" s="213">
        <v>-5.6426852543357961E-3</v>
      </c>
      <c r="W24" s="214">
        <v>-0.34000000000000341</v>
      </c>
      <c r="X24" s="215">
        <v>-4.9440162861713443E-3</v>
      </c>
      <c r="Y24" s="211">
        <v>20</v>
      </c>
      <c r="Z24" s="212">
        <v>150.41</v>
      </c>
      <c r="AA24" s="212">
        <v>170.41</v>
      </c>
      <c r="AB24" s="216">
        <v>42.505000000000003</v>
      </c>
      <c r="AC24" s="62">
        <v>63.239999999999995</v>
      </c>
      <c r="AD24" s="217">
        <v>0.42209797212718025</v>
      </c>
      <c r="AE24" s="215">
        <v>-7.5843928101709923E-2</v>
      </c>
      <c r="AF24" s="218">
        <v>266700</v>
      </c>
      <c r="AG24" s="209">
        <v>45448.347000000002</v>
      </c>
      <c r="AH24" s="208">
        <v>10</v>
      </c>
      <c r="AI24" s="219">
        <v>111.21</v>
      </c>
      <c r="AJ24" s="220">
        <v>120.73</v>
      </c>
      <c r="AK24" s="251">
        <v>39.232400000000005</v>
      </c>
      <c r="AL24" s="73">
        <v>61.26</v>
      </c>
      <c r="AM24" s="221">
        <v>30266.769540000001</v>
      </c>
      <c r="AN24" s="362">
        <v>10</v>
      </c>
      <c r="AO24" s="219">
        <v>111.21</v>
      </c>
      <c r="AP24" s="220">
        <v>121.21</v>
      </c>
      <c r="AQ24" s="251">
        <v>38.604200000000006</v>
      </c>
      <c r="AR24" s="73">
        <v>60.699999999999996</v>
      </c>
      <c r="AS24" s="223">
        <v>-1.0436511223391065E-2</v>
      </c>
      <c r="AT24" s="224">
        <v>-9.1413646751551392E-3</v>
      </c>
      <c r="AU24" s="224">
        <v>-0.11734768067471302</v>
      </c>
      <c r="AV24" s="225">
        <v>250698</v>
      </c>
      <c r="AW24" s="363">
        <v>29950.890059999998</v>
      </c>
      <c r="AX24" s="222">
        <v>10</v>
      </c>
      <c r="AY24" s="227">
        <v>146.83000000000001</v>
      </c>
      <c r="AZ24" s="220">
        <v>156.83000000000001</v>
      </c>
      <c r="BA24" s="247">
        <v>45.389300000000006</v>
      </c>
      <c r="BB24" s="83">
        <v>66.040000000000006</v>
      </c>
      <c r="BC24" s="229">
        <v>0.31271448899305287</v>
      </c>
      <c r="BD24" s="224">
        <v>8.7973640856672253E-2</v>
      </c>
      <c r="BE24" s="361">
        <v>212900</v>
      </c>
      <c r="BF24" s="218">
        <v>33389.107000000004</v>
      </c>
      <c r="BG24" s="222">
        <v>10</v>
      </c>
      <c r="BH24" s="227">
        <v>114.44720599999999</v>
      </c>
      <c r="BI24" s="220">
        <v>124.44720599999999</v>
      </c>
      <c r="BJ24" s="247">
        <v>39.6783</v>
      </c>
      <c r="BK24" s="230">
        <v>60.69</v>
      </c>
      <c r="BL24" s="231">
        <v>2.6707416879795387E-2</v>
      </c>
      <c r="BM24" s="224">
        <v>-1.6474464579896431E-4</v>
      </c>
      <c r="BN24" s="232">
        <v>220000</v>
      </c>
      <c r="BO24" s="218">
        <v>27378.385320000001</v>
      </c>
      <c r="BP24" s="222">
        <v>10</v>
      </c>
      <c r="BQ24" s="227">
        <v>114.44720599999999</v>
      </c>
      <c r="BR24" s="220">
        <v>124.44720599999999</v>
      </c>
      <c r="BS24" s="247">
        <v>39.678200000000004</v>
      </c>
      <c r="BT24" s="230">
        <v>60.69</v>
      </c>
      <c r="BU24" s="231">
        <v>0</v>
      </c>
      <c r="BV24" s="224">
        <v>0</v>
      </c>
      <c r="BW24" s="232">
        <v>220000</v>
      </c>
      <c r="BX24" s="218">
        <v>27378.385320000001</v>
      </c>
      <c r="BY24" s="222">
        <v>10</v>
      </c>
      <c r="BZ24" s="227">
        <v>124.02</v>
      </c>
      <c r="CA24" s="220">
        <v>134.01999999999998</v>
      </c>
      <c r="CB24" s="247">
        <v>37.128</v>
      </c>
      <c r="CC24" s="230">
        <v>66.34</v>
      </c>
      <c r="CD24" s="231">
        <v>7.6922530506631004E-2</v>
      </c>
      <c r="CE24" s="224">
        <v>9.3096061954193621E-2</v>
      </c>
      <c r="CF24" s="233">
        <v>216818</v>
      </c>
      <c r="CG24" s="218">
        <v>29057.948359999995</v>
      </c>
      <c r="CH24" s="222">
        <v>10</v>
      </c>
      <c r="CI24" s="227">
        <v>201.22</v>
      </c>
      <c r="CJ24" s="220">
        <v>211.22</v>
      </c>
      <c r="CK24" s="247">
        <v>27.1663</v>
      </c>
      <c r="CL24" s="230">
        <v>62.32</v>
      </c>
      <c r="CM24" s="231">
        <f>CJ24/CA24-1</f>
        <v>0.57603342784659017</v>
      </c>
      <c r="CN24" s="224">
        <f>CL24/CC24-1</f>
        <v>-6.0596924932167617E-2</v>
      </c>
      <c r="CO24" s="232">
        <f t="shared" si="5"/>
        <v>240801</v>
      </c>
      <c r="CP24" s="234">
        <f>'[20]ТИП-ПРЕНОС'!$E$7</f>
        <v>214700</v>
      </c>
      <c r="CQ24" s="218">
        <f>CJ24*CO24/1000</f>
        <v>50861.987219999995</v>
      </c>
      <c r="CR24" s="235"/>
      <c r="CS24" s="219">
        <v>139.01</v>
      </c>
      <c r="CT24" s="220">
        <v>139.01</v>
      </c>
      <c r="CU24" s="247">
        <v>32.2104</v>
      </c>
      <c r="CV24" s="230">
        <v>70.990000000000009</v>
      </c>
      <c r="CW24" s="236"/>
      <c r="CX24" s="237"/>
      <c r="CY24" s="238">
        <v>240801</v>
      </c>
      <c r="CZ24" s="239">
        <v>33473.747009999999</v>
      </c>
      <c r="DA24" s="252">
        <f t="shared" si="7"/>
        <v>6095.3616899999979</v>
      </c>
      <c r="DB24" s="241">
        <f t="shared" si="8"/>
        <v>-17388.240209999996</v>
      </c>
      <c r="DC24" s="241">
        <f t="shared" si="0"/>
        <v>33473.747009999999</v>
      </c>
      <c r="DD24" s="246">
        <v>243.63</v>
      </c>
      <c r="DE24" s="247">
        <v>41.3337</v>
      </c>
      <c r="DF24" s="230">
        <v>94.29</v>
      </c>
      <c r="DG24" s="236">
        <f t="shared" si="1"/>
        <v>0.75260772606287318</v>
      </c>
      <c r="DH24" s="245">
        <f t="shared" si="2"/>
        <v>0.32821524158332149</v>
      </c>
      <c r="DI24" s="246">
        <f>+'[21]ТИП-ПРОИЗ'!$F$118</f>
        <v>178.73</v>
      </c>
      <c r="DJ24" s="247">
        <f>+'[21]ТИП-ПРЕНОС'!$E$44</f>
        <v>37.966500000000003</v>
      </c>
      <c r="DK24" s="230">
        <f>+'[21]ТИП-ПРЕНОС'!$E$23</f>
        <v>70.88000000000001</v>
      </c>
      <c r="DL24" s="248">
        <f t="shared" si="11"/>
        <v>0.28573483922019993</v>
      </c>
      <c r="DM24" s="249">
        <f t="shared" si="12"/>
        <v>-1.5495140160586285E-3</v>
      </c>
    </row>
    <row r="25" spans="2:117" ht="15.6" hidden="1" x14ac:dyDescent="0.3">
      <c r="B25" s="360">
        <v>13</v>
      </c>
      <c r="C25" s="250" t="s">
        <v>61</v>
      </c>
      <c r="D25" s="207">
        <v>115.92</v>
      </c>
      <c r="E25" s="208">
        <v>17</v>
      </c>
      <c r="F25" s="80">
        <v>132.92000000000002</v>
      </c>
      <c r="G25" s="80">
        <v>79.439400000000006</v>
      </c>
      <c r="H25" s="80">
        <v>78.17</v>
      </c>
      <c r="I25" s="93">
        <v>104.28</v>
      </c>
      <c r="J25" s="93">
        <v>13</v>
      </c>
      <c r="K25" s="93">
        <v>117.28</v>
      </c>
      <c r="L25" s="93">
        <v>76.499400000000009</v>
      </c>
      <c r="M25" s="93">
        <v>75.100000000000009</v>
      </c>
      <c r="N25" s="361">
        <v>63504</v>
      </c>
      <c r="O25" s="361">
        <v>8440.9516800000019</v>
      </c>
      <c r="P25" s="210">
        <v>104.28</v>
      </c>
      <c r="Q25" s="211">
        <v>13</v>
      </c>
      <c r="R25" s="212">
        <v>117.28</v>
      </c>
      <c r="S25" s="93">
        <v>76.499400000000009</v>
      </c>
      <c r="T25" s="62">
        <v>75.100000000000009</v>
      </c>
      <c r="U25" s="93">
        <v>0</v>
      </c>
      <c r="V25" s="213">
        <v>0</v>
      </c>
      <c r="W25" s="214">
        <v>0</v>
      </c>
      <c r="X25" s="215">
        <v>0</v>
      </c>
      <c r="Y25" s="211">
        <v>10</v>
      </c>
      <c r="Z25" s="212">
        <v>122.41</v>
      </c>
      <c r="AA25" s="212">
        <v>132.41</v>
      </c>
      <c r="AB25" s="216">
        <v>85.298900000000003</v>
      </c>
      <c r="AC25" s="62">
        <v>68.680000000000007</v>
      </c>
      <c r="AD25" s="217">
        <v>0.12900750341064127</v>
      </c>
      <c r="AE25" s="215">
        <v>-8.5486018641810935E-2</v>
      </c>
      <c r="AF25" s="218">
        <v>0</v>
      </c>
      <c r="AG25" s="209">
        <v>0</v>
      </c>
      <c r="AH25" s="208">
        <v>10</v>
      </c>
      <c r="AI25" s="219">
        <v>122.41</v>
      </c>
      <c r="AJ25" s="220">
        <v>132.41</v>
      </c>
      <c r="AK25" s="251">
        <v>85.298900000000003</v>
      </c>
      <c r="AL25" s="125">
        <v>68.680000000000007</v>
      </c>
      <c r="AM25" s="221">
        <v>12976.490369040001</v>
      </c>
      <c r="AN25" s="362">
        <v>10</v>
      </c>
      <c r="AO25" s="219">
        <v>122.41</v>
      </c>
      <c r="AP25" s="220">
        <v>132.41</v>
      </c>
      <c r="AQ25" s="251">
        <v>85.298900000000003</v>
      </c>
      <c r="AR25" s="125">
        <v>68.680000000000007</v>
      </c>
      <c r="AS25" s="223">
        <v>0</v>
      </c>
      <c r="AT25" s="224">
        <v>0</v>
      </c>
      <c r="AU25" s="224">
        <v>-8.5486018641810935E-2</v>
      </c>
      <c r="AV25" s="225">
        <v>98002.344000000012</v>
      </c>
      <c r="AW25" s="361">
        <v>12976.490369040001</v>
      </c>
      <c r="AX25" s="222">
        <v>10</v>
      </c>
      <c r="AY25" s="227">
        <v>147.51</v>
      </c>
      <c r="AZ25" s="220">
        <v>157.51</v>
      </c>
      <c r="BA25" s="247">
        <v>85.083600000000004</v>
      </c>
      <c r="BB25" s="83">
        <v>78.23</v>
      </c>
      <c r="BC25" s="229">
        <v>0.18956272184880296</v>
      </c>
      <c r="BD25" s="224">
        <v>0.13905066977285951</v>
      </c>
      <c r="BE25" s="361">
        <v>83529.343785361911</v>
      </c>
      <c r="BF25" s="218">
        <v>13156.706939632355</v>
      </c>
      <c r="BG25" s="222">
        <v>10</v>
      </c>
      <c r="BH25" s="227">
        <v>133.597206</v>
      </c>
      <c r="BI25" s="220">
        <v>143.597206</v>
      </c>
      <c r="BJ25" s="247">
        <v>78.378500000000003</v>
      </c>
      <c r="BK25" s="230">
        <v>71.320000000000007</v>
      </c>
      <c r="BL25" s="231">
        <v>8.4489132240767262E-2</v>
      </c>
      <c r="BM25" s="224">
        <v>3.843913803145016E-2</v>
      </c>
      <c r="BN25" s="232">
        <v>83529.343785361911</v>
      </c>
      <c r="BO25" s="218">
        <v>11994.580386591435</v>
      </c>
      <c r="BP25" s="222">
        <v>10</v>
      </c>
      <c r="BQ25" s="227">
        <v>133.597206</v>
      </c>
      <c r="BR25" s="220">
        <v>143.597206</v>
      </c>
      <c r="BS25" s="247">
        <v>78.378500000000003</v>
      </c>
      <c r="BT25" s="230">
        <v>71.320000000000007</v>
      </c>
      <c r="BU25" s="231">
        <v>0</v>
      </c>
      <c r="BV25" s="224">
        <v>0</v>
      </c>
      <c r="BW25" s="232">
        <v>83529.343785361911</v>
      </c>
      <c r="BX25" s="218">
        <v>11994.580386591435</v>
      </c>
      <c r="BY25" s="222">
        <v>10</v>
      </c>
      <c r="BZ25" s="227">
        <v>139.38</v>
      </c>
      <c r="CA25" s="220">
        <v>149.38</v>
      </c>
      <c r="CB25" s="247">
        <v>75.931100000000001</v>
      </c>
      <c r="CC25" s="230">
        <v>75.63000000000001</v>
      </c>
      <c r="CD25" s="231">
        <v>4.027093674789195E-2</v>
      </c>
      <c r="CE25" s="224">
        <v>6.0431856421761188E-2</v>
      </c>
      <c r="CF25" s="233">
        <v>97335.813335791507</v>
      </c>
      <c r="CG25" s="218">
        <v>14540.023796100535</v>
      </c>
      <c r="CH25" s="222">
        <v>10</v>
      </c>
      <c r="CI25" s="227">
        <v>183.79</v>
      </c>
      <c r="CJ25" s="220">
        <v>193.79</v>
      </c>
      <c r="CK25" s="247">
        <v>83.378</v>
      </c>
      <c r="CL25" s="230">
        <v>79.42</v>
      </c>
      <c r="CM25" s="231">
        <f>CJ25/CA25-1</f>
        <v>0.29729548801713745</v>
      </c>
      <c r="CN25" s="224">
        <f>CL25/CC25-1</f>
        <v>5.0112389263519574E-2</v>
      </c>
      <c r="CO25" s="232">
        <f t="shared" si="5"/>
        <v>117000</v>
      </c>
      <c r="CP25" s="234">
        <f>'[22]ТИП-ПРЕНОС'!$E$7</f>
        <v>120125.51293999999</v>
      </c>
      <c r="CQ25" s="218">
        <f>CJ25*CO25/1000</f>
        <v>22673.43</v>
      </c>
      <c r="CR25" s="235"/>
      <c r="CS25" s="219">
        <v>153.01</v>
      </c>
      <c r="CT25" s="220">
        <v>153.01</v>
      </c>
      <c r="CU25" s="247">
        <v>79.356200000000001</v>
      </c>
      <c r="CV25" s="230">
        <v>78.17</v>
      </c>
      <c r="CW25" s="236"/>
      <c r="CX25" s="237"/>
      <c r="CY25" s="238">
        <v>117000</v>
      </c>
      <c r="CZ25" s="239">
        <v>17902.169999999998</v>
      </c>
      <c r="DA25" s="252">
        <f t="shared" si="7"/>
        <v>5907.5896134085633</v>
      </c>
      <c r="DB25" s="241">
        <f t="shared" si="8"/>
        <v>-4771.260000000002</v>
      </c>
      <c r="DC25" s="241">
        <f t="shared" si="0"/>
        <v>17902.169999999998</v>
      </c>
      <c r="DD25" s="246">
        <v>212.29</v>
      </c>
      <c r="DE25" s="247">
        <v>73.487300000000005</v>
      </c>
      <c r="DF25" s="230">
        <v>87.27000000000001</v>
      </c>
      <c r="DG25" s="236">
        <f t="shared" si="1"/>
        <v>0.38742565845369592</v>
      </c>
      <c r="DH25" s="245">
        <f t="shared" si="2"/>
        <v>0.11641294614302167</v>
      </c>
      <c r="DI25" s="246">
        <f>+'[23]ТИП-ПРОИЗ'!$F$118</f>
        <v>188.78</v>
      </c>
      <c r="DJ25" s="247">
        <f>+'[23]ТИП-ПРЕНОС'!$E$44</f>
        <v>69.942599999999999</v>
      </c>
      <c r="DK25" s="230">
        <f>+'[23]ТИП-ПРЕНОС'!$E$23</f>
        <v>80.5</v>
      </c>
      <c r="DL25" s="248">
        <f t="shared" si="11"/>
        <v>0.23377557022416839</v>
      </c>
      <c r="DM25" s="249">
        <f t="shared" si="12"/>
        <v>2.9806831265191125E-2</v>
      </c>
    </row>
    <row r="26" spans="2:117" ht="13.8" hidden="1" thickBot="1" x14ac:dyDescent="0.3">
      <c r="B26" s="364">
        <v>14</v>
      </c>
      <c r="C26" s="265" t="s">
        <v>62</v>
      </c>
      <c r="D26" s="266">
        <v>198.22</v>
      </c>
      <c r="E26" s="267">
        <v>17</v>
      </c>
      <c r="F26" s="268">
        <v>215.22</v>
      </c>
      <c r="G26" s="268"/>
      <c r="H26" s="268">
        <v>82.87</v>
      </c>
      <c r="I26" s="269">
        <v>175.93</v>
      </c>
      <c r="J26" s="269">
        <v>13</v>
      </c>
      <c r="K26" s="269">
        <v>188.93</v>
      </c>
      <c r="L26" s="269"/>
      <c r="M26" s="269">
        <v>88.83</v>
      </c>
      <c r="N26" s="270">
        <v>7428</v>
      </c>
      <c r="O26" s="270">
        <v>1598.6541599999998</v>
      </c>
      <c r="P26" s="271">
        <v>175.93</v>
      </c>
      <c r="Q26" s="272">
        <v>13</v>
      </c>
      <c r="R26" s="273">
        <v>188.93</v>
      </c>
      <c r="S26" s="269"/>
      <c r="T26" s="274">
        <v>88.83</v>
      </c>
      <c r="U26" s="269">
        <v>0</v>
      </c>
      <c r="V26" s="275">
        <v>0</v>
      </c>
      <c r="W26" s="276">
        <v>0</v>
      </c>
      <c r="X26" s="277">
        <v>0</v>
      </c>
      <c r="Y26" s="272">
        <v>20</v>
      </c>
      <c r="Z26" s="273">
        <v>200.83</v>
      </c>
      <c r="AA26" s="273">
        <v>220.83</v>
      </c>
      <c r="AB26" s="278"/>
      <c r="AC26" s="274">
        <v>114.14</v>
      </c>
      <c r="AD26" s="279">
        <v>0.16884560419202876</v>
      </c>
      <c r="AE26" s="277">
        <v>0.28492626364966789</v>
      </c>
      <c r="AF26" s="280">
        <v>8400</v>
      </c>
      <c r="AG26" s="270">
        <v>1854.972</v>
      </c>
      <c r="AH26" s="267">
        <v>10</v>
      </c>
      <c r="AI26" s="281">
        <v>194.5</v>
      </c>
      <c r="AJ26" s="282">
        <v>204.5</v>
      </c>
      <c r="AK26" s="365">
        <v>94.889400000000009</v>
      </c>
      <c r="AL26" s="287">
        <v>86.51</v>
      </c>
      <c r="AM26" s="285">
        <v>1717.8</v>
      </c>
      <c r="AN26" s="366">
        <v>10</v>
      </c>
      <c r="AO26" s="281">
        <v>194.5</v>
      </c>
      <c r="AP26" s="282">
        <v>204.5</v>
      </c>
      <c r="AQ26" s="365">
        <v>94.889400000000009</v>
      </c>
      <c r="AR26" s="287">
        <v>86.51</v>
      </c>
      <c r="AS26" s="288">
        <v>0</v>
      </c>
      <c r="AT26" s="289">
        <v>0</v>
      </c>
      <c r="AU26" s="289">
        <v>-2.6117302713047352E-2</v>
      </c>
      <c r="AV26" s="290">
        <v>8400</v>
      </c>
      <c r="AW26" s="291">
        <v>1717.8</v>
      </c>
      <c r="AX26" s="286">
        <v>10</v>
      </c>
      <c r="AY26" s="292">
        <v>233.23</v>
      </c>
      <c r="AZ26" s="282">
        <v>243.23</v>
      </c>
      <c r="BA26" s="293"/>
      <c r="BB26" s="294">
        <v>123.07000000000001</v>
      </c>
      <c r="BC26" s="295">
        <v>0.18938875305623459</v>
      </c>
      <c r="BD26" s="289">
        <v>0.42261010287828005</v>
      </c>
      <c r="BE26" s="367">
        <v>6100</v>
      </c>
      <c r="BF26" s="280">
        <v>1483.703</v>
      </c>
      <c r="BG26" s="286">
        <v>10</v>
      </c>
      <c r="BH26" s="292">
        <v>206.037206</v>
      </c>
      <c r="BI26" s="282">
        <v>216.037206</v>
      </c>
      <c r="BJ26" s="293"/>
      <c r="BK26" s="296">
        <v>87.29</v>
      </c>
      <c r="BL26" s="297">
        <v>5.6416655256723791E-2</v>
      </c>
      <c r="BM26" s="289">
        <v>9.0162986937927236E-3</v>
      </c>
      <c r="BN26" s="298">
        <v>7350</v>
      </c>
      <c r="BO26" s="280">
        <v>1587.8734641000001</v>
      </c>
      <c r="BP26" s="286">
        <v>10</v>
      </c>
      <c r="BQ26" s="292">
        <v>206.037206</v>
      </c>
      <c r="BR26" s="282">
        <v>216.037206</v>
      </c>
      <c r="BS26" s="293"/>
      <c r="BT26" s="296">
        <v>87.29</v>
      </c>
      <c r="BU26" s="297">
        <v>0</v>
      </c>
      <c r="BV26" s="289">
        <v>0</v>
      </c>
      <c r="BW26" s="298">
        <v>7350</v>
      </c>
      <c r="BX26" s="280">
        <v>1587.8734641000001</v>
      </c>
      <c r="BY26" s="286">
        <v>10</v>
      </c>
      <c r="BZ26" s="292">
        <v>211.62</v>
      </c>
      <c r="CA26" s="282">
        <v>221.62</v>
      </c>
      <c r="CB26" s="293"/>
      <c r="CC26" s="296">
        <v>89.25</v>
      </c>
      <c r="CD26" s="297">
        <v>2.5841817265494615E-2</v>
      </c>
      <c r="CE26" s="289">
        <v>2.2453889334402399E-2</v>
      </c>
      <c r="CF26" s="299">
        <v>7050</v>
      </c>
      <c r="CG26" s="280">
        <v>1562.421</v>
      </c>
      <c r="CH26" s="286">
        <v>10</v>
      </c>
      <c r="CI26" s="292">
        <v>358.71</v>
      </c>
      <c r="CJ26" s="282">
        <v>368.71</v>
      </c>
      <c r="CK26" s="293"/>
      <c r="CL26" s="296">
        <v>145.39999999999998</v>
      </c>
      <c r="CM26" s="297">
        <f>CJ26/CA26-1</f>
        <v>0.6637036368558793</v>
      </c>
      <c r="CN26" s="289">
        <f>CL26/CC26-1</f>
        <v>0.62913165266106419</v>
      </c>
      <c r="CO26" s="298">
        <f t="shared" si="5"/>
        <v>6200</v>
      </c>
      <c r="CP26" s="300">
        <f>'[24]ТИП-ПРЕНОС'!$E$7</f>
        <v>29700</v>
      </c>
      <c r="CQ26" s="280">
        <f>CJ26*CO26/1000</f>
        <v>2286.002</v>
      </c>
      <c r="CR26" s="301"/>
      <c r="CS26" s="281">
        <v>236.85</v>
      </c>
      <c r="CT26" s="282">
        <v>236.85</v>
      </c>
      <c r="CU26" s="293"/>
      <c r="CV26" s="296">
        <v>89.34</v>
      </c>
      <c r="CW26" s="302"/>
      <c r="CX26" s="303"/>
      <c r="CY26" s="304">
        <v>6200</v>
      </c>
      <c r="CZ26" s="305">
        <v>1468.47</v>
      </c>
      <c r="DA26" s="306">
        <f t="shared" si="7"/>
        <v>-119.40346410000006</v>
      </c>
      <c r="DB26" s="307">
        <f t="shared" si="8"/>
        <v>-817.53199999999993</v>
      </c>
      <c r="DC26" s="307">
        <f t="shared" si="0"/>
        <v>1468.47</v>
      </c>
      <c r="DD26" s="311">
        <v>331.53</v>
      </c>
      <c r="DE26" s="293"/>
      <c r="DF26" s="296">
        <v>185.63</v>
      </c>
      <c r="DG26" s="302">
        <f t="shared" si="1"/>
        <v>0.39974667511082962</v>
      </c>
      <c r="DH26" s="310">
        <f t="shared" si="2"/>
        <v>1.0777927020371614</v>
      </c>
      <c r="DI26" s="311">
        <f>+'[25]ТИП-ПРОИЗ'!$F$118</f>
        <v>281.64</v>
      </c>
      <c r="DJ26" s="293"/>
      <c r="DK26" s="296">
        <f>+'[25]ТИП-ПРЕНОС'!$E$23</f>
        <v>98.210000000000008</v>
      </c>
      <c r="DL26" s="312">
        <f t="shared" si="11"/>
        <v>0.18910702976567451</v>
      </c>
      <c r="DM26" s="313">
        <f t="shared" si="12"/>
        <v>9.9283635549585858E-2</v>
      </c>
    </row>
    <row r="29" spans="2:117" x14ac:dyDescent="0.25">
      <c r="B29" s="1" t="s">
        <v>63</v>
      </c>
    </row>
  </sheetData>
  <mergeCells count="96">
    <mergeCell ref="CZ8:CZ10"/>
    <mergeCell ref="P19:X19"/>
    <mergeCell ref="CK8:CL9"/>
    <mergeCell ref="CM8:CM10"/>
    <mergeCell ref="CN8:CN10"/>
    <mergeCell ref="CO8:CO10"/>
    <mergeCell ref="CP8:CP10"/>
    <mergeCell ref="CQ8:CQ10"/>
    <mergeCell ref="BV8:BV10"/>
    <mergeCell ref="BW8:BW10"/>
    <mergeCell ref="BX8:BX10"/>
    <mergeCell ref="CD8:CD10"/>
    <mergeCell ref="CE8:CE10"/>
    <mergeCell ref="CF8:CF10"/>
    <mergeCell ref="BO8:BO10"/>
    <mergeCell ref="BP8:BP10"/>
    <mergeCell ref="BF8:BF10"/>
    <mergeCell ref="BQ8:BQ10"/>
    <mergeCell ref="BR8:BR10"/>
    <mergeCell ref="BS8:BT9"/>
    <mergeCell ref="BU8:BU10"/>
    <mergeCell ref="BH8:BH10"/>
    <mergeCell ref="BI8:BI10"/>
    <mergeCell ref="BJ8:BK9"/>
    <mergeCell ref="BL8:BL10"/>
    <mergeCell ref="BM8:BM10"/>
    <mergeCell ref="BN8:BN10"/>
    <mergeCell ref="AZ8:AZ10"/>
    <mergeCell ref="BA8:BB9"/>
    <mergeCell ref="BC8:BC10"/>
    <mergeCell ref="BD8:BD10"/>
    <mergeCell ref="BE8:BE10"/>
    <mergeCell ref="DL6:DL10"/>
    <mergeCell ref="AT8:AT10"/>
    <mergeCell ref="AF8:AF10"/>
    <mergeCell ref="AG8:AG10"/>
    <mergeCell ref="AH8:AH10"/>
    <mergeCell ref="AI8:AI10"/>
    <mergeCell ref="AJ8:AJ10"/>
    <mergeCell ref="AK8:AL9"/>
    <mergeCell ref="AN8:AN10"/>
    <mergeCell ref="AO8:AO10"/>
    <mergeCell ref="AP8:AP10"/>
    <mergeCell ref="AQ8:AR9"/>
    <mergeCell ref="AS8:AS10"/>
    <mergeCell ref="BG8:BG10"/>
    <mergeCell ref="AU8:AU10"/>
    <mergeCell ref="AV8:AV10"/>
    <mergeCell ref="DM6:DM10"/>
    <mergeCell ref="CO6:CQ6"/>
    <mergeCell ref="CS6:CS10"/>
    <mergeCell ref="CT6:CT10"/>
    <mergeCell ref="CU6:CV9"/>
    <mergeCell ref="DD6:DD10"/>
    <mergeCell ref="DE6:DF9"/>
    <mergeCell ref="CR8:CR10"/>
    <mergeCell ref="CW8:CW10"/>
    <mergeCell ref="CX8:CX10"/>
    <mergeCell ref="CY8:CY10"/>
    <mergeCell ref="CY5:CZ6"/>
    <mergeCell ref="DG6:DG10"/>
    <mergeCell ref="DH6:DH10"/>
    <mergeCell ref="DI6:DI10"/>
    <mergeCell ref="DJ6:DK9"/>
    <mergeCell ref="AV6:AW6"/>
    <mergeCell ref="AX6:BB6"/>
    <mergeCell ref="BE6:BF6"/>
    <mergeCell ref="CH6:CL6"/>
    <mergeCell ref="CG8:CG10"/>
    <mergeCell ref="CH8:CH10"/>
    <mergeCell ref="CI8:CI10"/>
    <mergeCell ref="CJ8:CJ10"/>
    <mergeCell ref="BY6:BY10"/>
    <mergeCell ref="BZ6:BZ10"/>
    <mergeCell ref="CA6:CA10"/>
    <mergeCell ref="CB6:CC9"/>
    <mergeCell ref="CF6:CG6"/>
    <mergeCell ref="AW8:AW10"/>
    <mergeCell ref="AX8:AX10"/>
    <mergeCell ref="AY8:AY10"/>
    <mergeCell ref="BG6:BK6"/>
    <mergeCell ref="BN6:BO6"/>
    <mergeCell ref="BP6:BT6"/>
    <mergeCell ref="BW6:BX6"/>
    <mergeCell ref="B2:DM2"/>
    <mergeCell ref="B4:B11"/>
    <mergeCell ref="C4:C11"/>
    <mergeCell ref="AX4:BF4"/>
    <mergeCell ref="BU4:BV4"/>
    <mergeCell ref="BZ4:CG5"/>
    <mergeCell ref="CH4:CQ5"/>
    <mergeCell ref="CT4:CV5"/>
    <mergeCell ref="DD4:DH5"/>
    <mergeCell ref="DI4:DM5"/>
    <mergeCell ref="AH6:AL6"/>
    <mergeCell ref="AN6:AR6"/>
  </mergeCell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110" orientation="landscape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медии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Ivailo Alexandrov</dc:creator>
  <cp:lastModifiedBy>Georgi Spasov</cp:lastModifiedBy>
  <dcterms:created xsi:type="dcterms:W3CDTF">2020-04-01T08:22:28Z</dcterms:created>
  <dcterms:modified xsi:type="dcterms:W3CDTF">2020-04-01T11:48:45Z</dcterms:modified>
</cp:coreProperties>
</file>